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SLN 1.0\Tilastot\Lähettitilasto 2017\"/>
    </mc:Choice>
  </mc:AlternateContent>
  <bookViews>
    <workbookView xWindow="0" yWindow="0" windowWidth="20490" windowHeight="8910" tabRatio="824"/>
  </bookViews>
  <sheets>
    <sheet name="Tehtäväaloittain" sheetId="1" r:id="rId1"/>
    <sheet name="10-40 lähetystyöntekijät" sheetId="2" r:id="rId2"/>
    <sheet name="Maanosittain" sheetId="3" r:id="rId3"/>
    <sheet name="Määräaikaiset ja Suomeen läh" sheetId="4" r:id="rId4"/>
  </sheets>
  <definedNames>
    <definedName name="_xlnm.Print_Area" localSheetId="1">'10-40 lähetystyöntekijät'!$A$1:$AB$52</definedName>
    <definedName name="_xlnm.Print_Area" localSheetId="2">Maanosittain!$A$1:$Q$38</definedName>
    <definedName name="_xlnm.Print_Area" localSheetId="3">'Määräaikaiset ja Suomeen läh'!$A$1:$W$40</definedName>
    <definedName name="_xlnm.Print_Area" localSheetId="0">Tehtäväaloittain!$A$1:$AL$44</definedName>
  </definedNames>
  <calcPr calcId="162913"/>
</workbook>
</file>

<file path=xl/calcChain.xml><?xml version="1.0" encoding="utf-8"?>
<calcChain xmlns="http://schemas.openxmlformats.org/spreadsheetml/2006/main">
  <c r="O36" i="1" l="1"/>
  <c r="L37" i="3"/>
  <c r="P37" i="3"/>
  <c r="Q37" i="3"/>
  <c r="AC39" i="4"/>
  <c r="AA39" i="4"/>
  <c r="D39" i="4"/>
  <c r="E39" i="4"/>
  <c r="F39" i="4"/>
  <c r="G39" i="4"/>
  <c r="H39" i="4"/>
  <c r="I39" i="4"/>
  <c r="J39" i="4"/>
  <c r="L39" i="4"/>
  <c r="N39" i="4"/>
  <c r="O39" i="4"/>
  <c r="P39" i="4"/>
  <c r="Q39" i="4"/>
  <c r="R39" i="4"/>
  <c r="S39" i="4"/>
  <c r="T39" i="4"/>
  <c r="T36" i="1"/>
  <c r="AZ36" i="1"/>
  <c r="AN36" i="1"/>
  <c r="AP36" i="1"/>
  <c r="AR36" i="1"/>
  <c r="AS36" i="1"/>
  <c r="AT36" i="1"/>
  <c r="AU36" i="1"/>
  <c r="AV36" i="1"/>
  <c r="AW36" i="1"/>
  <c r="AX36" i="1"/>
  <c r="AY36" i="1"/>
  <c r="S36" i="1"/>
  <c r="R36" i="1"/>
  <c r="P36" i="1"/>
  <c r="Q36" i="1"/>
  <c r="H36" i="1"/>
  <c r="I36" i="1"/>
  <c r="J36" i="1"/>
  <c r="K36" i="1"/>
  <c r="L36" i="1"/>
  <c r="M36" i="1"/>
  <c r="N36" i="1"/>
  <c r="G36" i="1"/>
  <c r="F36" i="1"/>
  <c r="E36" i="1"/>
  <c r="D36" i="1"/>
  <c r="X39" i="4"/>
  <c r="W39" i="4"/>
  <c r="Y39" i="4"/>
  <c r="V39" i="4"/>
  <c r="P12" i="2"/>
  <c r="I6" i="3"/>
  <c r="I7" i="3"/>
  <c r="I8" i="3"/>
  <c r="I9" i="3"/>
  <c r="I10" i="3"/>
  <c r="I11" i="3"/>
  <c r="I12" i="3"/>
  <c r="I13" i="3"/>
  <c r="I14" i="3"/>
  <c r="I15" i="3"/>
  <c r="I37" i="3" s="1"/>
  <c r="I16" i="3"/>
  <c r="I17" i="3"/>
  <c r="I18" i="3"/>
  <c r="I19" i="3"/>
  <c r="I20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Q10" i="1"/>
  <c r="C39" i="4"/>
  <c r="Q6" i="2"/>
  <c r="P6" i="2"/>
  <c r="O6" i="2"/>
  <c r="C37" i="3"/>
  <c r="D37" i="3"/>
  <c r="E37" i="3"/>
  <c r="F37" i="3"/>
  <c r="G37" i="3"/>
  <c r="H37" i="3"/>
  <c r="B37" i="3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B37" i="2"/>
  <c r="O10" i="1"/>
  <c r="O32" i="1"/>
  <c r="P10" i="1"/>
  <c r="P32" i="1"/>
  <c r="C36" i="1"/>
  <c r="B36" i="1"/>
  <c r="J37" i="3"/>
  <c r="R37" i="3"/>
  <c r="S37" i="3"/>
  <c r="T37" i="3"/>
  <c r="U37" i="3"/>
  <c r="V37" i="3"/>
  <c r="W37" i="3"/>
  <c r="X37" i="3"/>
  <c r="O37" i="3"/>
  <c r="N37" i="3"/>
  <c r="M37" i="3"/>
  <c r="K37" i="3"/>
  <c r="B39" i="4"/>
  <c r="O23" i="2"/>
  <c r="P23" i="2"/>
  <c r="Q23" i="2"/>
  <c r="O18" i="1"/>
  <c r="Q8" i="1"/>
  <c r="Q9" i="1"/>
  <c r="Q11" i="1"/>
  <c r="Q12" i="1"/>
  <c r="Q13" i="1"/>
  <c r="Q14" i="1"/>
  <c r="Q15" i="1"/>
  <c r="Q18" i="1"/>
  <c r="Q19" i="1"/>
  <c r="Q20" i="1"/>
  <c r="Q21" i="1"/>
  <c r="Q22" i="1"/>
  <c r="Q25" i="1"/>
  <c r="Q26" i="1"/>
  <c r="Q27" i="1"/>
  <c r="Q28" i="1"/>
  <c r="Q29" i="1"/>
  <c r="Q30" i="1"/>
  <c r="Q31" i="1"/>
  <c r="Q33" i="1"/>
  <c r="Q35" i="1"/>
  <c r="P8" i="1"/>
  <c r="P9" i="1"/>
  <c r="P11" i="1"/>
  <c r="P12" i="1"/>
  <c r="P13" i="1"/>
  <c r="P14" i="1"/>
  <c r="P15" i="1"/>
  <c r="P18" i="1"/>
  <c r="P19" i="1"/>
  <c r="P20" i="1"/>
  <c r="P21" i="1"/>
  <c r="P22" i="1"/>
  <c r="P25" i="1"/>
  <c r="P26" i="1"/>
  <c r="P27" i="1"/>
  <c r="P28" i="1"/>
  <c r="P29" i="1"/>
  <c r="P30" i="1"/>
  <c r="P31" i="1"/>
  <c r="P33" i="1"/>
  <c r="P35" i="1"/>
  <c r="O8" i="1"/>
  <c r="O9" i="1"/>
  <c r="O11" i="1"/>
  <c r="O12" i="1"/>
  <c r="O13" i="1"/>
  <c r="O14" i="1"/>
  <c r="O15" i="1"/>
  <c r="O19" i="1"/>
  <c r="O20" i="1"/>
  <c r="O21" i="1"/>
  <c r="O22" i="1"/>
  <c r="O25" i="1"/>
  <c r="O26" i="1"/>
  <c r="O27" i="1"/>
  <c r="O28" i="1"/>
  <c r="O29" i="1"/>
  <c r="O30" i="1"/>
  <c r="O31" i="1"/>
  <c r="O33" i="1"/>
  <c r="O35" i="1"/>
  <c r="Q7" i="1"/>
  <c r="P7" i="1"/>
  <c r="O7" i="1"/>
  <c r="R27" i="2"/>
  <c r="S27" i="2"/>
  <c r="T27" i="2"/>
  <c r="O17" i="2"/>
  <c r="O33" i="2"/>
  <c r="AC37" i="2"/>
  <c r="X36" i="1"/>
  <c r="Y36" i="1"/>
  <c r="Z36" i="1"/>
  <c r="AA36" i="1"/>
  <c r="AB36" i="1"/>
  <c r="AC36" i="1"/>
  <c r="AC1048575" i="1"/>
  <c r="AD36" i="1"/>
  <c r="AE36" i="1"/>
  <c r="AF36" i="1"/>
  <c r="AG36" i="1"/>
  <c r="AH36" i="1"/>
  <c r="AI36" i="1"/>
  <c r="AJ36" i="1"/>
  <c r="AK36" i="1"/>
  <c r="AL36" i="1"/>
  <c r="AM36" i="1"/>
  <c r="M39" i="4"/>
  <c r="AB39" i="4"/>
  <c r="P11" i="2"/>
  <c r="R21" i="2"/>
  <c r="S21" i="2"/>
  <c r="T21" i="2"/>
  <c r="O22" i="2"/>
  <c r="P22" i="2"/>
  <c r="Q22" i="2"/>
  <c r="R22" i="2"/>
  <c r="S22" i="2"/>
  <c r="T22" i="2"/>
  <c r="V21" i="1"/>
  <c r="W21" i="1"/>
  <c r="U21" i="1"/>
  <c r="U20" i="1"/>
  <c r="V20" i="1"/>
  <c r="W20" i="1"/>
  <c r="S35" i="2"/>
  <c r="T35" i="2"/>
  <c r="Q7" i="2"/>
  <c r="Q8" i="2"/>
  <c r="Q10" i="2"/>
  <c r="Q11" i="2"/>
  <c r="Q13" i="2"/>
  <c r="Q14" i="2"/>
  <c r="Q16" i="2"/>
  <c r="Q18" i="2"/>
  <c r="Q20" i="2"/>
  <c r="Q24" i="2"/>
  <c r="Q26" i="2"/>
  <c r="Q28" i="2"/>
  <c r="Q30" i="2"/>
  <c r="Q31" i="2"/>
  <c r="Q32" i="2"/>
  <c r="Q34" i="2"/>
  <c r="P7" i="2"/>
  <c r="P8" i="2"/>
  <c r="P10" i="2"/>
  <c r="P13" i="2"/>
  <c r="P14" i="2"/>
  <c r="P16" i="2"/>
  <c r="P18" i="2"/>
  <c r="P20" i="2"/>
  <c r="P24" i="2"/>
  <c r="P26" i="2"/>
  <c r="P28" i="2"/>
  <c r="P30" i="2"/>
  <c r="P31" i="2"/>
  <c r="P32" i="2"/>
  <c r="P34" i="2"/>
  <c r="O7" i="2"/>
  <c r="O8" i="2"/>
  <c r="O10" i="2"/>
  <c r="O11" i="2"/>
  <c r="O13" i="2"/>
  <c r="O14" i="2"/>
  <c r="O16" i="2"/>
  <c r="O18" i="2"/>
  <c r="O20" i="2"/>
  <c r="O24" i="2"/>
  <c r="O26" i="2"/>
  <c r="O28" i="2"/>
  <c r="O30" i="2"/>
  <c r="O31" i="2"/>
  <c r="O32" i="2"/>
  <c r="O34" i="2"/>
  <c r="R13" i="2"/>
  <c r="W10" i="1"/>
  <c r="V7" i="1"/>
  <c r="U7" i="1"/>
  <c r="W14" i="1"/>
  <c r="V14" i="1"/>
  <c r="U17" i="1"/>
  <c r="V17" i="1"/>
  <c r="W17" i="1"/>
  <c r="V8" i="1"/>
  <c r="V9" i="1"/>
  <c r="V10" i="1"/>
  <c r="V11" i="1"/>
  <c r="V12" i="1"/>
  <c r="V13" i="1"/>
  <c r="V15" i="1"/>
  <c r="V18" i="1"/>
  <c r="V19" i="1"/>
  <c r="V22" i="1"/>
  <c r="V23" i="1"/>
  <c r="V24" i="1"/>
  <c r="V25" i="1"/>
  <c r="V26" i="1"/>
  <c r="V27" i="1"/>
  <c r="V28" i="1"/>
  <c r="V29" i="1"/>
  <c r="V31" i="1"/>
  <c r="V32" i="1"/>
  <c r="V33" i="1"/>
  <c r="V34" i="1"/>
  <c r="S28" i="2"/>
  <c r="S26" i="2"/>
  <c r="S6" i="2"/>
  <c r="S19" i="2"/>
  <c r="U8" i="1"/>
  <c r="U9" i="1"/>
  <c r="U10" i="1"/>
  <c r="U12" i="1"/>
  <c r="U13" i="1"/>
  <c r="U14" i="1"/>
  <c r="U15" i="1"/>
  <c r="U18" i="1"/>
  <c r="U19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W8" i="1"/>
  <c r="W9" i="1"/>
  <c r="W11" i="1"/>
  <c r="W12" i="1"/>
  <c r="W13" i="1"/>
  <c r="W15" i="1"/>
  <c r="W18" i="1"/>
  <c r="W19" i="1"/>
  <c r="W22" i="1"/>
  <c r="W23" i="1"/>
  <c r="W24" i="1"/>
  <c r="W25" i="1"/>
  <c r="W26" i="1"/>
  <c r="W27" i="1"/>
  <c r="W28" i="1"/>
  <c r="W33" i="1"/>
  <c r="W29" i="1"/>
  <c r="W30" i="1"/>
  <c r="W31" i="1"/>
  <c r="W32" i="1"/>
  <c r="W34" i="1"/>
  <c r="S25" i="2"/>
  <c r="S30" i="2"/>
  <c r="S32" i="2"/>
  <c r="R33" i="2"/>
  <c r="S33" i="2"/>
  <c r="T33" i="2"/>
  <c r="R34" i="2"/>
  <c r="S34" i="2"/>
  <c r="R8" i="2"/>
  <c r="R7" i="2"/>
  <c r="T8" i="2"/>
  <c r="R9" i="2"/>
  <c r="R10" i="2"/>
  <c r="R11" i="2"/>
  <c r="R12" i="2"/>
  <c r="R16" i="2"/>
  <c r="R36" i="2"/>
  <c r="R17" i="2"/>
  <c r="R18" i="2"/>
  <c r="R19" i="2"/>
  <c r="R14" i="2"/>
  <c r="R23" i="2"/>
  <c r="R24" i="2"/>
  <c r="R25" i="2"/>
  <c r="R26" i="2"/>
  <c r="R28" i="2"/>
  <c r="R29" i="2"/>
  <c r="R30" i="2"/>
  <c r="R31" i="2"/>
  <c r="R32" i="2"/>
  <c r="T6" i="2"/>
  <c r="T7" i="2"/>
  <c r="T9" i="2"/>
  <c r="T10" i="2"/>
  <c r="T11" i="2"/>
  <c r="T12" i="2"/>
  <c r="T13" i="2"/>
  <c r="T16" i="2"/>
  <c r="T36" i="2"/>
  <c r="T17" i="2"/>
  <c r="T18" i="2"/>
  <c r="T14" i="2"/>
  <c r="T24" i="2"/>
  <c r="T25" i="2"/>
  <c r="T26" i="2"/>
  <c r="T28" i="2"/>
  <c r="T29" i="2"/>
  <c r="T37" i="2"/>
  <c r="T30" i="2"/>
  <c r="T31" i="2"/>
  <c r="T32" i="2"/>
  <c r="S7" i="2"/>
  <c r="S8" i="2"/>
  <c r="S9" i="2"/>
  <c r="S10" i="2"/>
  <c r="S11" i="2"/>
  <c r="S12" i="2"/>
  <c r="S16" i="2"/>
  <c r="S36" i="2"/>
  <c r="S17" i="2"/>
  <c r="S18" i="2"/>
  <c r="S14" i="2"/>
  <c r="S23" i="2"/>
  <c r="S24" i="2"/>
  <c r="S29" i="2"/>
  <c r="S31" i="2"/>
  <c r="AA37" i="2"/>
  <c r="Y37" i="2"/>
  <c r="X37" i="2"/>
  <c r="AB37" i="2"/>
  <c r="U36" i="1"/>
  <c r="W36" i="1"/>
  <c r="R37" i="2"/>
  <c r="V36" i="1"/>
  <c r="S37" i="2"/>
</calcChain>
</file>

<file path=xl/comments1.xml><?xml version="1.0" encoding="utf-8"?>
<comments xmlns="http://schemas.openxmlformats.org/spreadsheetml/2006/main">
  <authors>
    <author>Patrikainen, Anne E</author>
  </authors>
  <commentList>
    <comment ref="AE46" authorId="0" shapeId="0">
      <text>
        <r>
          <rPr>
            <b/>
            <sz val="9"/>
            <color indexed="81"/>
            <rFont val="Tahoma"/>
            <family val="2"/>
          </rPr>
          <t>Patrikainen, Anne E:</t>
        </r>
        <r>
          <rPr>
            <sz val="9"/>
            <color indexed="81"/>
            <rFont val="Tahoma"/>
            <family val="2"/>
          </rPr>
          <t xml:space="preserve">
Kun aloitat: muista tsekata muistikaaviot, muista asteriksi merkit, muista merkata edellisvuosien jutut</t>
        </r>
      </text>
    </comment>
  </commentList>
</comments>
</file>

<file path=xl/comments2.xml><?xml version="1.0" encoding="utf-8"?>
<comments xmlns="http://schemas.openxmlformats.org/spreadsheetml/2006/main">
  <authors>
    <author>Tammisto, Tuomas A W</author>
    <author>Mustonen Anni</author>
  </authors>
  <commentList>
    <comment ref="X38" authorId="0" shapeId="0">
      <text>
        <r>
          <rPr>
            <b/>
            <sz val="9"/>
            <color indexed="81"/>
            <rFont val="Tahoma"/>
            <family val="2"/>
          </rPr>
          <t>Huom! Tieto lisätty vasta vuonna 2016.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39" authorId="1" shapeId="0">
      <text>
        <r>
          <rPr>
            <b/>
            <sz val="9"/>
            <color indexed="81"/>
            <rFont val="Tahoma"/>
            <family val="2"/>
          </rPr>
          <t>Mustonen Anni: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<sst xmlns="http://schemas.openxmlformats.org/spreadsheetml/2006/main" count="613" uniqueCount="182">
  <si>
    <t>SUOMEN LÄHETYSNEUVOSTO - FINSKA MISSIONSRÅDET</t>
  </si>
  <si>
    <t>Lähetystyöntekijöiden ja yhteisten lähetystyöntekijöiden kokonaismäärä järjestöittäin ja tehtäväaloittain</t>
  </si>
  <si>
    <t>JÄRJESTÖ/YHTEISÖ</t>
  </si>
  <si>
    <t>Ulk/Kot:</t>
  </si>
  <si>
    <t>Tehtäväalat:</t>
  </si>
  <si>
    <t>M/N:</t>
  </si>
  <si>
    <t>Ulk</t>
  </si>
  <si>
    <t>Kot</t>
  </si>
  <si>
    <t>Srk</t>
  </si>
  <si>
    <t>TS</t>
  </si>
  <si>
    <t>Mt</t>
  </si>
  <si>
    <t>Op</t>
  </si>
  <si>
    <t>Rk</t>
  </si>
  <si>
    <t>Ha</t>
  </si>
  <si>
    <t>Tk</t>
  </si>
  <si>
    <t>Muu</t>
  </si>
  <si>
    <t>M</t>
  </si>
  <si>
    <t>N</t>
  </si>
  <si>
    <t>Yht. (ulk+kot)</t>
  </si>
  <si>
    <t>Yht. (tehtävät)</t>
  </si>
  <si>
    <t>Yht. (M+N)</t>
  </si>
  <si>
    <t>Yht.läht.t.</t>
  </si>
  <si>
    <t>Yht.</t>
  </si>
  <si>
    <t>Yht.läht.työn.</t>
  </si>
  <si>
    <t>Avainmedia</t>
  </si>
  <si>
    <t>Fida International (*)</t>
  </si>
  <si>
    <t>Israelin Ystävät</t>
  </si>
  <si>
    <t>Kansan Raamattuseuran Säätiö (KRS)</t>
  </si>
  <si>
    <t>Patmos Lähetyssäätiö</t>
  </si>
  <si>
    <t>Suomen EV.-Lut Kirkko/ KLK (*)</t>
  </si>
  <si>
    <t>Suomen Lepralähetys</t>
  </si>
  <si>
    <t>Suomen Lut. Evankeliumiyhdistys (SLEY)</t>
  </si>
  <si>
    <t>Suomen Lähetyslentäjät (MAF Finland) (*)</t>
  </si>
  <si>
    <t>Suomen Lähetysseura (SLS)</t>
  </si>
  <si>
    <t>Suomen Metodistikirkko</t>
  </si>
  <si>
    <t>Suomen Pelastusarmeija</t>
  </si>
  <si>
    <t>Wycliffe Raamatunkääntäjät (*)</t>
  </si>
  <si>
    <t>Yhteensä</t>
  </si>
  <si>
    <t xml:space="preserve"> (*)= Järjestöllä on toisen SLN:n jäsenjärjestön kanssa yhteistyötä.</t>
  </si>
  <si>
    <t>10/40 ikkunan alueella toimivat lähetystyöntekijät</t>
  </si>
  <si>
    <t>Yht. (Ulk+kot)</t>
  </si>
  <si>
    <t>Yht (työalat)</t>
  </si>
  <si>
    <t>Yht. (N+M)</t>
  </si>
  <si>
    <t xml:space="preserve">Yht. </t>
  </si>
  <si>
    <t>Tk = Teknisen alan työ, Rk =Raamattu/ Kirjallisuus, Muu = Muu työ, M = Miehiä, N = Naisia, ES = Ei-suomal. työntekijä, luku ei sisälly lähettien kokonaismäärään</t>
  </si>
  <si>
    <t>(*)= Järjestöllä on toisen SLN:n jäsenjärjeston kanssa yhteislähettejä.</t>
  </si>
  <si>
    <t>Lähetystyöntekijät maanosittain</t>
  </si>
  <si>
    <t>Maanosat:</t>
  </si>
  <si>
    <t>Aasia</t>
  </si>
  <si>
    <t>Afrikka</t>
  </si>
  <si>
    <t>Oseania</t>
  </si>
  <si>
    <t>Lat.Amerikka</t>
  </si>
  <si>
    <t>P-Amerikka</t>
  </si>
  <si>
    <t>Eurooppa</t>
  </si>
  <si>
    <t>YHTEENSÄ</t>
  </si>
  <si>
    <t xml:space="preserve"> (*)= Järjestöllä on toisen SLN:n  jäsenjärjestön kanssa yhteistyötä.</t>
  </si>
  <si>
    <t>SUOMEEN ulkomaalaisten pariin lähetetyt,</t>
  </si>
  <si>
    <t>mutta alle 12 kk:n työkauteen sitoutuneet.</t>
  </si>
  <si>
    <t>lähetystyöntekijän statuksen saaneet lähetystyöntekijät.</t>
  </si>
  <si>
    <t>Suomen Pipliaseura (SPS)</t>
  </si>
  <si>
    <t xml:space="preserve">Suomen Pipliaseura (SPS) </t>
  </si>
  <si>
    <t>Suomen Baptistikirkko (*)</t>
  </si>
  <si>
    <r>
      <t>Selityksiä:</t>
    </r>
    <r>
      <rPr>
        <sz val="10"/>
        <rFont val="Arial"/>
        <family val="2"/>
      </rPr>
      <t xml:space="preserve">  Srk = Seurakunta- ja evankelioimistyö, Op = Opetustyö, TS = Terveydenhoito- ja sosiaalityö, Mt = Maa- ja metsätalous, Ha = Hallinnollinen työ, </t>
    </r>
  </si>
  <si>
    <t>10/40 ikkunassa toimivat työntekijät merkitään erikseen, vaikka he sisältyvät myös yllä mainittuihin tilastoihin. 10/40 ikkunaan kuuluvat maat (maat, joiden pinta-alasta vähintään puolet osuu leveyspiirien 10/40 väliin ns. 10/40 ikkunassa): Afganistan, Algeria, Bahrain, Bangladesh, Benin, Bhutan, Burkina Faso, Djibouti, Egypti, Etelä-Korea, Etiopia, Eritrea, Filippiinit. Gambia, Gibraltar, Guinea, Guinea-Bissau, Hongkong, Indonesia, Intia, Iran, Irak, Israel (ml. Gaza ja Länsiranta), Japani, Jemen, Jordania, Kambodzha, Kiina, Kreikka, Kuwait, Kypros, Laos, Libanon, Libya, Länsi-Sahara, Macau, Mali, Malta, Mauritania, Marokko, Myanmar, Nepal, Nigeria, Oman, Pakistan, Pohjois-Korea, Portuval, Qatar, Saudi-Arabia, Senegal, Sri Lanka, Sudan, Syyria, Taiwan, Tadshikistan, Thaimaa, Tsad, Tunisia, Turkki, Turkmenistan, Vietnam ja Yhdistyneet arabiemiirikunnat (luettelo ei ole täydellinen).</t>
  </si>
  <si>
    <t xml:space="preserve">Selityksiä: Srk= Seurakunta- ja evankelioimistyö, OP= Opetustyö, TS= Terveydenhoito- ja sosiaalityö, MT= Maa- ja metsätalous, HA-= Hallinnollinen työ, TK= Teknisenalan työ, </t>
  </si>
  <si>
    <t>Ulk = Ne lähetystyöntekijät, jotka ovat kunkin vuoden lopulla (31.12.) ulkomailla ja sitoutuneet vähintään 12 kuukauden työkauteen.</t>
  </si>
  <si>
    <t>Kot = Ne lähetystyöntekijät, jotka ovat palanneet kotimaahan viimeisen 24 kuukauden aikana ja ovat uudelleen lähdössä lähetystyöhön.</t>
  </si>
  <si>
    <t xml:space="preserve"> 31.12.2014</t>
  </si>
  <si>
    <t>sitoutuneet (ei sisälly kokonaistilastoon)</t>
  </si>
  <si>
    <t>MÄÄRÄAIKAISET, alle 6 kk:n työkauteen</t>
  </si>
  <si>
    <t>Järjestö</t>
  </si>
  <si>
    <t>Lähetysyhdistys Kylväjä</t>
  </si>
  <si>
    <t xml:space="preserve">Operaatio Mobilisaatio (OM) </t>
  </si>
  <si>
    <t>Yht. läht.t.</t>
  </si>
  <si>
    <t xml:space="preserve">Medialähetys Sanansaattajat (SANSA) </t>
  </si>
  <si>
    <t>Medialähetys Sanansaattajat (SANSA)</t>
  </si>
  <si>
    <t>Medialähetys Sanansaattajat  (SANSA)</t>
  </si>
  <si>
    <t>Ortodoksisen kirkon kansainvälinen diakonia ja lähetystyö Filantropia ry</t>
  </si>
  <si>
    <t>Suomen ev.lut Kansanlähetys (SEKL) (*)</t>
  </si>
  <si>
    <t>Missionskyrkan i Finland MKF (*)</t>
  </si>
  <si>
    <t>Missionskyrkan i Finland (MKF) (*)</t>
  </si>
  <si>
    <t xml:space="preserve">Israelin Ystävät 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</si>
  <si>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</si>
  <si>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</si>
  <si>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</si>
  <si>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</si>
  <si>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</si>
  <si>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</si>
  <si>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</si>
  <si>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</si>
  <si>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</si>
  <si>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</si>
  <si>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</si>
  <si>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</si>
  <si>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</si>
  <si>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</si>
  <si>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</si>
  <si>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</si>
  <si>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</si>
  <si>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</si>
  <si>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</si>
  <si>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</si>
  <si>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</si>
  <si>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</si>
  <si>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</si>
  <si>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</si>
  <si>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</si>
  <si>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</si>
  <si>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</si>
  <si>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Column132</t>
  </si>
  <si>
    <t>Column133</t>
  </si>
  <si>
    <t>Column134</t>
  </si>
  <si>
    <t>Column135</t>
  </si>
  <si>
    <t>Column92</t>
  </si>
  <si>
    <t>Column152</t>
  </si>
  <si>
    <t>Column102</t>
  </si>
  <si>
    <t>Me</t>
  </si>
  <si>
    <t>Martyyrien ääni - The Voice of the Martyrs (ent. Stefanus-Lähetys ry)</t>
  </si>
  <si>
    <t>Marttyyrien ääni - The Voice of the Martyrs (ent. Stefanus-Lähetys ry)</t>
  </si>
  <si>
    <t>Sv. Luth. Evangeliföreningen i Finland (SLEF) (*)</t>
  </si>
  <si>
    <t xml:space="preserve"> Sv. Luth. Evangeliföreningen i Finland (SLEF) (*)</t>
  </si>
  <si>
    <t>31.12.2015</t>
  </si>
  <si>
    <t>KOTIMAASTA käsin tehtävä,</t>
  </si>
  <si>
    <t xml:space="preserve">Suomen Luterilainen Evankeliumiyhdistys (SLEY) </t>
  </si>
  <si>
    <t xml:space="preserve">Suomen Lut. Evankeliumiyhdistys (SLEY) </t>
  </si>
  <si>
    <r>
      <t xml:space="preserve">RK= Raamattu/ Kirjallisuus, Muu= Muu työ, M= Miehiä, N= Naisia, </t>
    </r>
    <r>
      <rPr>
        <b/>
        <sz val="10"/>
        <rFont val="Arial"/>
        <family val="2"/>
      </rPr>
      <t>ES= Ei-suomal. työntekijä, luku ei sisälly lähettien kokonaismäärään.</t>
    </r>
    <r>
      <rPr>
        <sz val="10"/>
        <rFont val="Arial"/>
        <family val="2"/>
      </rPr>
      <t xml:space="preserve"> </t>
    </r>
  </si>
  <si>
    <t>IRR-TV</t>
  </si>
  <si>
    <t>−</t>
  </si>
  <si>
    <t>(−)= ei tietoa</t>
  </si>
  <si>
    <t>31.12.2014</t>
  </si>
  <si>
    <t>31.12.2013</t>
  </si>
  <si>
    <t>31.12.2012</t>
  </si>
  <si>
    <t>31.12.2011</t>
  </si>
  <si>
    <t>31.12.2010</t>
  </si>
  <si>
    <t>31.12.2009</t>
  </si>
  <si>
    <t>Column136</t>
  </si>
  <si>
    <t>Column137</t>
  </si>
  <si>
    <t>Column138</t>
  </si>
  <si>
    <t>Column1362</t>
  </si>
  <si>
    <t>Column82</t>
  </si>
  <si>
    <t>Column154</t>
  </si>
  <si>
    <t xml:space="preserve"> ULKOMAILLE suuntautuva lähetystyö</t>
  </si>
  <si>
    <t>Suomen Vapaakirkko (SVK) (*)</t>
  </si>
  <si>
    <t>Suomen Vapaakirkko (SVK)  (*)</t>
  </si>
  <si>
    <t>Column28</t>
  </si>
  <si>
    <t>Column29</t>
  </si>
  <si>
    <t>Column30</t>
  </si>
  <si>
    <t>Column31</t>
  </si>
  <si>
    <t>Column32</t>
  </si>
  <si>
    <t>Column33</t>
  </si>
  <si>
    <t>Column34</t>
  </si>
  <si>
    <t>Column35</t>
  </si>
  <si>
    <t>Column36</t>
  </si>
  <si>
    <t>Column39</t>
  </si>
  <si>
    <t>Column40</t>
  </si>
  <si>
    <t>Column41</t>
  </si>
  <si>
    <t>Column42</t>
  </si>
  <si>
    <t>Column43</t>
  </si>
  <si>
    <t>31.12.2016</t>
  </si>
  <si>
    <t>Suomen Adventtikirkko (entinen jäsen, rivi jätetty vertailun takia)</t>
  </si>
  <si>
    <t>Suomen Adventtikirkko  (entinen jäsen, rivi jätetty vertailun takia)</t>
  </si>
  <si>
    <t>Finland sv. baptistsamfund</t>
  </si>
  <si>
    <t>Finlands sv. metodistkyrka</t>
  </si>
  <si>
    <t>Finlands sv. Pingstmission r.f.</t>
  </si>
  <si>
    <t>YWAM Finland ry</t>
  </si>
  <si>
    <t xml:space="preserve">Avainmedia </t>
  </si>
  <si>
    <t xml:space="preserve"> - </t>
  </si>
  <si>
    <t>Yht. läht.t.= yhteisten lähettien määrä</t>
  </si>
  <si>
    <t>Column1363</t>
  </si>
  <si>
    <t>Column213</t>
  </si>
  <si>
    <t>Column83</t>
  </si>
  <si>
    <t>Column153</t>
  </si>
  <si>
    <t>LÄHETYSTYÖN TILASTO 31.12.2017</t>
  </si>
  <si>
    <t>Column1364</t>
  </si>
  <si>
    <t>Yht.läh.t.</t>
  </si>
  <si>
    <t>MÄÄRÄAIKAISET, v:n 2017, väh. 6 kk:n,</t>
  </si>
  <si>
    <t>Suomen Helluntaiystävien Ulkolähetys ry (entinen jäsen, rivi jätetty vertailun takia)</t>
  </si>
  <si>
    <t xml:space="preserve"> -</t>
  </si>
  <si>
    <t xml:space="preserve">Huom. 2016 julkaistussa tilastossa virheelliset tiedot seuraavasti: </t>
  </si>
  <si>
    <t xml:space="preserve">2015 julkaistussa tilastossa tiedot olivat oikein: </t>
  </si>
  <si>
    <t xml:space="preserve">Huom: vuonna 2016 julkaistussa tilastossa alle 6 kk:n työkauteen sitoutuneiden määrä v. 2014 oli virheellinen (121). </t>
  </si>
  <si>
    <t xml:space="preserve">Lisäksi vuonna 2016 tilasto sisälsi virheellisen luvun (43) koskien kotimaasta käsin tehtävää, ulkomaille suuntautuvaa lähetystyötä.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</si>
</sst>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C00000"/>
      <name val="Arial"/>
      <family val="2"/>
    </font>
    <font>
      <sz val="10"/>
      <color rgb="FF00B05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6" tint="-0.249977111117893"/>
      <name val="Arial"/>
      <family val="2"/>
    </font>
    <font>
      <sz val="10"/>
      <color theme="6"/>
      <name val="Arial"/>
      <family val="2"/>
    </font>
    <font>
      <sz val="10"/>
      <color theme="6" tint="-0.499984740745262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sz val="10"/>
      <color theme="5"/>
      <name val="Arial"/>
      <family val="2"/>
    </font>
    <font>
      <b/>
      <sz val="10"/>
      <color theme="5"/>
      <name val="Arial"/>
      <family val="2"/>
    </font>
    <font>
      <b/>
      <sz val="10"/>
      <color rgb="FFFF0000"/>
      <name val="Arial"/>
      <family val="2"/>
    </font>
    <font>
      <sz val="10"/>
      <color rgb="FF92D050"/>
      <name val="Arial"/>
      <family val="2"/>
    </font>
    <font>
      <b/>
      <sz val="10"/>
      <color rgb="FF00B05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0" tint="-0.1499984740745262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2"/>
      </left>
      <right/>
      <top/>
      <bottom/>
      <diagonal/>
    </border>
    <border>
      <left/>
      <right/>
      <top/>
      <bottom style="thin">
        <color theme="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4" fillId="2" borderId="0" xfId="0" applyFont="1" applyFill="1"/>
    <xf numFmtId="0" fontId="0" fillId="0" borderId="0" xfId="0"/>
    <xf numFmtId="0" fontId="6" fillId="0" borderId="0" xfId="0" applyFont="1"/>
    <xf numFmtId="0" fontId="7" fillId="0" borderId="0" xfId="0" applyFont="1"/>
    <xf numFmtId="0" fontId="5" fillId="2" borderId="0" xfId="0" applyFont="1" applyFill="1"/>
    <xf numFmtId="0" fontId="5" fillId="0" borderId="0" xfId="0" applyFont="1" applyFill="1"/>
    <xf numFmtId="14" fontId="5" fillId="0" borderId="0" xfId="0" applyNumberFormat="1" applyFont="1" applyFill="1"/>
    <xf numFmtId="0" fontId="5" fillId="0" borderId="0" xfId="0" applyFont="1"/>
    <xf numFmtId="14" fontId="5" fillId="0" borderId="0" xfId="0" applyNumberFormat="1" applyFont="1"/>
    <xf numFmtId="0" fontId="4" fillId="0" borderId="0" xfId="0" applyFont="1" applyFill="1"/>
    <xf numFmtId="0" fontId="8" fillId="0" borderId="0" xfId="0" applyFont="1" applyFill="1"/>
    <xf numFmtId="14" fontId="8" fillId="0" borderId="0" xfId="0" applyNumberFormat="1" applyFont="1" applyFill="1"/>
    <xf numFmtId="14" fontId="5" fillId="0" borderId="0" xfId="0" applyNumberFormat="1" applyFont="1" applyFill="1" applyAlignment="1">
      <alignment horizontal="right"/>
    </xf>
    <xf numFmtId="0" fontId="5" fillId="0" borderId="0" xfId="0" applyFont="1"/>
    <xf numFmtId="0" fontId="0" fillId="0" borderId="0" xfId="0"/>
    <xf numFmtId="0" fontId="0" fillId="0" borderId="0" xfId="0"/>
    <xf numFmtId="0" fontId="9" fillId="0" borderId="0" xfId="0" applyFont="1" applyFill="1"/>
    <xf numFmtId="0" fontId="9" fillId="0" borderId="0" xfId="0" applyFont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0" fillId="0" borderId="0" xfId="0" applyFont="1" applyFill="1"/>
    <xf numFmtId="0" fontId="7" fillId="5" borderId="0" xfId="0" applyFont="1" applyFill="1"/>
    <xf numFmtId="0" fontId="0" fillId="5" borderId="0" xfId="0" applyFont="1" applyFill="1"/>
    <xf numFmtId="0" fontId="0" fillId="0" borderId="0" xfId="0" applyFont="1"/>
    <xf numFmtId="0" fontId="6" fillId="5" borderId="0" xfId="0" applyFont="1" applyFill="1"/>
    <xf numFmtId="0" fontId="13" fillId="0" borderId="0" xfId="0" applyFont="1" applyFill="1"/>
    <xf numFmtId="0" fontId="0" fillId="3" borderId="0" xfId="0" applyFont="1" applyFill="1"/>
    <xf numFmtId="0" fontId="0" fillId="4" borderId="0" xfId="0" applyFont="1" applyFill="1"/>
    <xf numFmtId="0" fontId="0" fillId="2" borderId="0" xfId="0" applyFont="1" applyFill="1"/>
    <xf numFmtId="0" fontId="0" fillId="0" borderId="0" xfId="0" applyFont="1"/>
    <xf numFmtId="0" fontId="0" fillId="0" borderId="0" xfId="0"/>
    <xf numFmtId="0" fontId="14" fillId="0" borderId="0" xfId="0" applyFont="1" applyFill="1"/>
    <xf numFmtId="0" fontId="0" fillId="0" borderId="0" xfId="0" applyFont="1"/>
    <xf numFmtId="0" fontId="8" fillId="0" borderId="0" xfId="0" applyFont="1"/>
    <xf numFmtId="0" fontId="5" fillId="0" borderId="1" xfId="0" applyFont="1" applyBorder="1"/>
    <xf numFmtId="0" fontId="15" fillId="0" borderId="0" xfId="0" applyFont="1"/>
    <xf numFmtId="0" fontId="15" fillId="0" borderId="0" xfId="0" applyFont="1" applyFill="1"/>
    <xf numFmtId="0" fontId="16" fillId="0" borderId="0" xfId="0" applyFont="1" applyFill="1"/>
    <xf numFmtId="0" fontId="0" fillId="0" borderId="1" xfId="0" applyFont="1" applyFill="1" applyBorder="1"/>
    <xf numFmtId="0" fontId="5" fillId="0" borderId="2" xfId="0" applyFont="1" applyFill="1" applyBorder="1"/>
    <xf numFmtId="0" fontId="0" fillId="0" borderId="2" xfId="0" applyFont="1" applyFill="1" applyBorder="1"/>
    <xf numFmtId="0" fontId="4" fillId="2" borderId="0" xfId="0" applyFont="1" applyFill="1" applyAlignment="1"/>
    <xf numFmtId="0" fontId="4" fillId="0" borderId="0" xfId="0" applyFont="1" applyFill="1" applyAlignment="1"/>
    <xf numFmtId="0" fontId="5" fillId="5" borderId="0" xfId="0" applyFont="1" applyFill="1"/>
    <xf numFmtId="0" fontId="5" fillId="0" borderId="1" xfId="0" applyFont="1" applyFill="1" applyBorder="1"/>
    <xf numFmtId="0" fontId="0" fillId="0" borderId="0" xfId="0"/>
    <xf numFmtId="0" fontId="5" fillId="4" borderId="0" xfId="0" applyFont="1" applyFill="1"/>
    <xf numFmtId="0" fontId="9" fillId="0" borderId="0" xfId="0" applyNumberFormat="1" applyFont="1" applyFill="1"/>
    <xf numFmtId="0" fontId="0" fillId="0" borderId="0" xfId="0" applyFont="1"/>
    <xf numFmtId="0" fontId="6" fillId="0" borderId="0" xfId="0" applyFont="1" applyFill="1"/>
    <xf numFmtId="0" fontId="7" fillId="0" borderId="0" xfId="0" applyFont="1" applyFill="1"/>
    <xf numFmtId="0" fontId="0" fillId="0" borderId="0" xfId="0" applyFill="1"/>
    <xf numFmtId="0" fontId="5" fillId="0" borderId="0" xfId="0" applyFont="1" applyFill="1" applyAlignment="1">
      <alignment horizontal="left"/>
    </xf>
    <xf numFmtId="14" fontId="5" fillId="8" borderId="1" xfId="0" applyNumberFormat="1" applyFont="1" applyFill="1" applyBorder="1"/>
    <xf numFmtId="0" fontId="17" fillId="0" borderId="0" xfId="0" applyFont="1" applyFill="1"/>
    <xf numFmtId="0" fontId="17" fillId="6" borderId="0" xfId="0" applyFont="1" applyFill="1"/>
    <xf numFmtId="0" fontId="13" fillId="0" borderId="0" xfId="0" applyFont="1"/>
    <xf numFmtId="0" fontId="13" fillId="3" borderId="0" xfId="0" applyFont="1" applyFill="1"/>
    <xf numFmtId="1" fontId="8" fillId="0" borderId="0" xfId="0" applyNumberFormat="1" applyFont="1" applyFill="1"/>
    <xf numFmtId="0" fontId="13" fillId="2" borderId="0" xfId="0" applyFont="1" applyFill="1"/>
    <xf numFmtId="0" fontId="0" fillId="0" borderId="0" xfId="0" applyFont="1"/>
    <xf numFmtId="0" fontId="5" fillId="0" borderId="4" xfId="0" applyFont="1" applyBorder="1"/>
    <xf numFmtId="0" fontId="5" fillId="9" borderId="5" xfId="0" applyFont="1" applyFill="1" applyBorder="1"/>
    <xf numFmtId="0" fontId="0" fillId="10" borderId="0" xfId="0" applyFont="1" applyFill="1"/>
    <xf numFmtId="0" fontId="0" fillId="10" borderId="2" xfId="0" applyFont="1" applyFill="1" applyBorder="1"/>
    <xf numFmtId="0" fontId="5" fillId="10" borderId="2" xfId="0" applyFont="1" applyFill="1" applyBorder="1"/>
    <xf numFmtId="0" fontId="11" fillId="10" borderId="2" xfId="0" applyFont="1" applyFill="1" applyBorder="1" applyAlignment="1"/>
    <xf numFmtId="0" fontId="13" fillId="10" borderId="2" xfId="0" applyFont="1" applyFill="1" applyBorder="1"/>
    <xf numFmtId="0" fontId="0" fillId="10" borderId="1" xfId="0" applyFont="1" applyFill="1" applyBorder="1"/>
    <xf numFmtId="0" fontId="5" fillId="10" borderId="1" xfId="0" applyFont="1" applyFill="1" applyBorder="1"/>
    <xf numFmtId="0" fontId="5" fillId="10" borderId="3" xfId="0" applyFont="1" applyFill="1" applyBorder="1"/>
    <xf numFmtId="0" fontId="0" fillId="0" borderId="0" xfId="0" applyFont="1"/>
    <xf numFmtId="0" fontId="0" fillId="0" borderId="0" xfId="0"/>
    <xf numFmtId="0" fontId="0" fillId="0" borderId="6" xfId="0" applyFont="1" applyBorder="1"/>
    <xf numFmtId="0" fontId="0" fillId="0" borderId="7" xfId="0" applyFont="1" applyBorder="1"/>
    <xf numFmtId="0" fontId="15" fillId="3" borderId="0" xfId="0" applyFont="1" applyFill="1" applyBorder="1"/>
    <xf numFmtId="0" fontId="8" fillId="0" borderId="0" xfId="0" applyFont="1" applyFill="1" applyBorder="1"/>
    <xf numFmtId="14" fontId="8" fillId="0" borderId="0" xfId="0" applyNumberFormat="1" applyFont="1" applyFill="1" applyBorder="1"/>
    <xf numFmtId="0" fontId="18" fillId="0" borderId="0" xfId="0" applyFont="1" applyFill="1"/>
    <xf numFmtId="0" fontId="19" fillId="0" borderId="0" xfId="0" applyFont="1" applyFill="1"/>
    <xf numFmtId="14" fontId="5" fillId="7" borderId="2" xfId="0" applyNumberFormat="1" applyFont="1" applyFill="1" applyBorder="1"/>
    <xf numFmtId="0" fontId="5" fillId="3" borderId="0" xfId="0" applyFont="1" applyFill="1" applyBorder="1"/>
    <xf numFmtId="0" fontId="5" fillId="0" borderId="0" xfId="0" applyFont="1" applyFill="1" applyBorder="1"/>
    <xf numFmtId="0" fontId="5" fillId="0" borderId="0" xfId="0" applyNumberFormat="1" applyFont="1" applyFill="1"/>
    <xf numFmtId="0" fontId="13" fillId="0" borderId="1" xfId="0" applyFont="1" applyFill="1" applyBorder="1"/>
    <xf numFmtId="0" fontId="13" fillId="0" borderId="9" xfId="0" applyFont="1" applyFill="1" applyBorder="1"/>
    <xf numFmtId="0" fontId="13" fillId="0" borderId="10" xfId="0" applyFont="1" applyFill="1" applyBorder="1"/>
    <xf numFmtId="0" fontId="13" fillId="0" borderId="11" xfId="0" applyFont="1" applyFill="1" applyBorder="1"/>
    <xf numFmtId="0" fontId="13" fillId="0" borderId="0" xfId="0" applyFont="1" applyFill="1" applyBorder="1"/>
    <xf numFmtId="0" fontId="13" fillId="0" borderId="12" xfId="0" applyFont="1" applyFill="1" applyBorder="1"/>
    <xf numFmtId="0" fontId="13" fillId="0" borderId="13" xfId="0" applyFont="1" applyFill="1" applyBorder="1"/>
    <xf numFmtId="46" fontId="13" fillId="0" borderId="14" xfId="0" applyNumberFormat="1" applyFont="1" applyFill="1" applyBorder="1"/>
    <xf numFmtId="0" fontId="13" fillId="0" borderId="14" xfId="0" applyFont="1" applyFill="1" applyBorder="1"/>
    <xf numFmtId="0" fontId="13" fillId="0" borderId="15" xfId="0" applyFont="1" applyFill="1" applyBorder="1"/>
    <xf numFmtId="0" fontId="0" fillId="0" borderId="0" xfId="0" applyFont="1"/>
    <xf numFmtId="0" fontId="0" fillId="0" borderId="0" xfId="0"/>
    <xf numFmtId="0" fontId="13" fillId="0" borderId="8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</cellXfs>
  <cellStyles count="2">
    <cellStyle name="Normaali" xfId="0" builtinId="0"/>
    <cellStyle name="Normaali 2" xfId="1"/>
  </cellStyles>
  <dxfs count="14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\p.\k.\v\v\v\v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5:AZ35" totalsRowShown="0" headerRowDxfId="145" dataDxfId="144">
  <autoFilter ref="A5:AZ35"/>
  <tableColumns count="52">
    <tableColumn id="1" name="Column1" dataDxfId="143"/>
    <tableColumn id="2" name="Column2" dataDxfId="142"/>
    <tableColumn id="3" name="Column3" dataDxfId="141"/>
    <tableColumn id="4" name="Column4" dataDxfId="140"/>
    <tableColumn id="5" name="Column5" dataDxfId="139"/>
    <tableColumn id="6" name="Column6" dataDxfId="138"/>
    <tableColumn id="7" name="Column7" dataDxfId="137"/>
    <tableColumn id="8" name="Column8" dataDxfId="136"/>
    <tableColumn id="9" name="Column9" dataDxfId="135"/>
    <tableColumn id="10" name="Column10" dataDxfId="134"/>
    <tableColumn id="33" name="Column102" dataDxfId="133"/>
    <tableColumn id="11" name="Column11" dataDxfId="132"/>
    <tableColumn id="12" name="Column12" dataDxfId="131"/>
    <tableColumn id="13" name="Column13" dataDxfId="130"/>
    <tableColumn id="37" name="Column138" dataDxfId="129">
      <calculatedColumnFormula>SUM(B6:C6)</calculatedColumnFormula>
    </tableColumn>
    <tableColumn id="35" name="Column137" dataDxfId="128">
      <calculatedColumnFormula>SUM(D6:L6)</calculatedColumnFormula>
    </tableColumn>
    <tableColumn id="34" name="Column136" dataDxfId="127">
      <calculatedColumnFormula>SUM(M6:N6)</calculatedColumnFormula>
    </tableColumn>
    <tableColumn id="57" name="Column1364" dataDxfId="126"/>
    <tableColumn id="55" name="Column1363" dataDxfId="125"/>
    <tableColumn id="39" name="Column1362" dataDxfId="124"/>
    <tableColumn id="31" name="Column135" dataDxfId="123">
      <calculatedColumnFormula>SUM(B6:C6)</calculatedColumnFormula>
    </tableColumn>
    <tableColumn id="30" name="Column134" dataDxfId="122">
      <calculatedColumnFormula>SUM(D6:L6)</calculatedColumnFormula>
    </tableColumn>
    <tableColumn id="29" name="Column133" dataDxfId="121">
      <calculatedColumnFormula>SUM(M6:N6)</calculatedColumnFormula>
    </tableColumn>
    <tableColumn id="28" name="Column132" dataDxfId="120"/>
    <tableColumn id="14" name="Column14" dataDxfId="119"/>
    <tableColumn id="15" name="Column15" dataDxfId="118"/>
    <tableColumn id="16" name="Column16" dataDxfId="117"/>
    <tableColumn id="17" name="Column17" dataDxfId="116"/>
    <tableColumn id="18" name="Column18" dataDxfId="115"/>
    <tableColumn id="19" name="Column19" dataDxfId="114"/>
    <tableColumn id="20" name="Column20" dataDxfId="113"/>
    <tableColumn id="21" name="Column21" dataDxfId="112"/>
    <tableColumn id="22" name="Column22" dataDxfId="111"/>
    <tableColumn id="23" name="Column23" dataDxfId="110"/>
    <tableColumn id="24" name="Column24" dataDxfId="109"/>
    <tableColumn id="25" name="Column25" dataDxfId="108"/>
    <tableColumn id="26" name="Column26" dataDxfId="107"/>
    <tableColumn id="27" name="Column27" dataDxfId="106"/>
    <tableColumn id="32" name="Column28" dataDxfId="105"/>
    <tableColumn id="36" name="Column29" dataDxfId="104"/>
    <tableColumn id="38" name="Column30" dataDxfId="103"/>
    <tableColumn id="40" name="Column31" dataDxfId="102"/>
    <tableColumn id="41" name="Column32" dataDxfId="101"/>
    <tableColumn id="42" name="Column33" dataDxfId="100"/>
    <tableColumn id="53" name="Column35" dataDxfId="99"/>
    <tableColumn id="43" name="Column34" dataDxfId="98"/>
    <tableColumn id="45" name="Column36" dataDxfId="97"/>
    <tableColumn id="48" name="Column39" dataDxfId="96"/>
    <tableColumn id="49" name="Column40" dataDxfId="95"/>
    <tableColumn id="50" name="Column41" dataDxfId="94"/>
    <tableColumn id="51" name="Column42" dataDxfId="93"/>
    <tableColumn id="52" name="Column43" dataDxfId="92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4:AL36" totalsRowShown="0" headerRowDxfId="91" dataDxfId="90">
  <autoFilter ref="A4:AL36"/>
  <tableColumns count="38">
    <tableColumn id="1" name="Column1" dataDxfId="89"/>
    <tableColumn id="2" name="Column2" dataDxfId="88"/>
    <tableColumn id="3" name="Column3" dataDxfId="87"/>
    <tableColumn id="4" name="Column4" dataDxfId="86"/>
    <tableColumn id="5" name="Column5" dataDxfId="85"/>
    <tableColumn id="6" name="Column6" dataDxfId="84"/>
    <tableColumn id="7" name="Column7" dataDxfId="83"/>
    <tableColumn id="8" name="Column8" dataDxfId="82"/>
    <tableColumn id="9" name="Column9" dataDxfId="81"/>
    <tableColumn id="10" name="Column10" dataDxfId="80"/>
    <tableColumn id="26" name="Column102" dataDxfId="79"/>
    <tableColumn id="11" name="Column11" dataDxfId="78"/>
    <tableColumn id="12" name="Column12" dataDxfId="77"/>
    <tableColumn id="13" name="Column13" dataDxfId="76"/>
    <tableColumn id="28" name="Column137" dataDxfId="75">
      <calculatedColumnFormula>SUM(B5:C5)</calculatedColumnFormula>
    </tableColumn>
    <tableColumn id="27" name="Column136" dataDxfId="74">
      <calculatedColumnFormula>SUM(D5:L5)</calculatedColumnFormula>
    </tableColumn>
    <tableColumn id="23" name="Column133" dataDxfId="73">
      <calculatedColumnFormula>SUM(M5:N5)</calculatedColumnFormula>
    </tableColumn>
    <tableColumn id="25" name="Column135" dataDxfId="72">
      <calculatedColumnFormula>SUM(B5:C5)</calculatedColumnFormula>
    </tableColumn>
    <tableColumn id="24" name="Column134" dataDxfId="71">
      <calculatedColumnFormula>SUM(D5:L5)</calculatedColumnFormula>
    </tableColumn>
    <tableColumn id="22" name="Column132" dataDxfId="70">
      <calculatedColumnFormula>SUM(M5:N5)</calculatedColumnFormula>
    </tableColumn>
    <tableColumn id="14" name="Column14" dataDxfId="69"/>
    <tableColumn id="15" name="Column15" dataDxfId="68"/>
    <tableColumn id="16" name="Column16" dataDxfId="67"/>
    <tableColumn id="17" name="Column17" dataDxfId="66"/>
    <tableColumn id="18" name="Column18" dataDxfId="65"/>
    <tableColumn id="19" name="Column19" dataDxfId="64"/>
    <tableColumn id="20" name="Column20" dataDxfId="63"/>
    <tableColumn id="21" name="Column21" dataDxfId="62"/>
    <tableColumn id="39" name="Column213" dataDxfId="61"/>
    <tableColumn id="29" name="Column22" dataDxfId="60"/>
    <tableColumn id="30" name="Column23" dataDxfId="59"/>
    <tableColumn id="31" name="Column24" dataDxfId="58"/>
    <tableColumn id="32" name="Column25" dataDxfId="57"/>
    <tableColumn id="33" name="Column26" dataDxfId="56"/>
    <tableColumn id="34" name="Column27" dataDxfId="55"/>
    <tableColumn id="35" name="Column28" dataDxfId="54"/>
    <tableColumn id="36" name="Column29" dataDxfId="53"/>
    <tableColumn id="37" name="Column30" dataDxfId="52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4:X36" totalsRowShown="0" headerRowDxfId="51" dataDxfId="50">
  <autoFilter ref="A4:X36"/>
  <tableColumns count="24">
    <tableColumn id="1" name="Column1" dataDxfId="49"/>
    <tableColumn id="2" name="Column2" dataDxfId="48"/>
    <tableColumn id="3" name="Column3" dataDxfId="47"/>
    <tableColumn id="4" name="Column4" dataDxfId="46"/>
    <tableColumn id="5" name="Column5" dataDxfId="45"/>
    <tableColumn id="6" name="Column6" dataDxfId="44"/>
    <tableColumn id="7" name="Column7" dataDxfId="43"/>
    <tableColumn id="8" name="Column8" dataDxfId="42"/>
    <tableColumn id="16" name="Column82" dataDxfId="41">
      <calculatedColumnFormula>SUM(A5:G5)</calculatedColumnFormula>
    </tableColumn>
    <tableColumn id="24" name="Column83" dataDxfId="40"/>
    <tableColumn id="15" name="Column9" dataDxfId="39"/>
    <tableColumn id="9" name="Column92" dataDxfId="38"/>
    <tableColumn id="10" name="Column10" dataDxfId="37"/>
    <tableColumn id="11" name="Column11" dataDxfId="36"/>
    <tableColumn id="12" name="Column12" dataDxfId="35"/>
    <tableColumn id="13" name="Column13" dataDxfId="34"/>
    <tableColumn id="14" name="Column14" dataDxfId="33"/>
    <tableColumn id="17" name="Column15" dataDxfId="32"/>
    <tableColumn id="18" name="Column16" dataDxfId="31"/>
    <tableColumn id="19" name="Column17" dataDxfId="30"/>
    <tableColumn id="20" name="Column18" dataDxfId="29"/>
    <tableColumn id="21" name="Column19" dataDxfId="28"/>
    <tableColumn id="22" name="Column20" dataDxfId="27"/>
    <tableColumn id="23" name="Column21" dataDxfId="26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4:Y39" totalsRowShown="0" headerRowDxfId="25" dataDxfId="24">
  <autoFilter ref="A4:Y39"/>
  <tableColumns count="25">
    <tableColumn id="1" name="Column1" dataDxfId="23"/>
    <tableColumn id="22" name="Column19"/>
    <tableColumn id="18" name="Column18" dataDxfId="22"/>
    <tableColumn id="17" name="Column17" dataDxfId="21"/>
    <tableColumn id="2" name="Column2" dataDxfId="20"/>
    <tableColumn id="3" name="Column3" dataDxfId="19"/>
    <tableColumn id="4" name="Column4" dataDxfId="18"/>
    <tableColumn id="5" name="Column5" dataDxfId="17"/>
    <tableColumn id="6" name="Column6" dataDxfId="16"/>
    <tableColumn id="7" name="Column7" dataDxfId="15"/>
    <tableColumn id="8" name="Column8" dataDxfId="14"/>
    <tableColumn id="26" name="Column83" dataDxfId="13"/>
    <tableColumn id="21" name="Column82" dataDxfId="12"/>
    <tableColumn id="9" name="Column9" dataDxfId="11"/>
    <tableColumn id="19" name="Column92" dataDxfId="10"/>
    <tableColumn id="10" name="Column10" dataDxfId="9"/>
    <tableColumn id="11" name="Column11" dataDxfId="8"/>
    <tableColumn id="12" name="Column12" dataDxfId="7"/>
    <tableColumn id="13" name="Column13" dataDxfId="6"/>
    <tableColumn id="14" name="Column14" dataDxfId="5"/>
    <tableColumn id="15" name="Column15" dataDxfId="4"/>
    <tableColumn id="27" name="Column153" dataDxfId="3"/>
    <tableColumn id="23" name="Column154" dataDxfId="2"/>
    <tableColumn id="20" name="Column152" dataDxfId="1"/>
    <tableColumn id="16" name="Column16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Custom 5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B9AD8D"/>
      </a:accent1>
      <a:accent2>
        <a:srgbClr val="FF0000"/>
      </a:accent2>
      <a:accent3>
        <a:srgbClr val="0C0C0C"/>
      </a:accent3>
      <a:accent4>
        <a:srgbClr val="A5A5A5"/>
      </a:accent4>
      <a:accent5>
        <a:srgbClr val="D8D8D8"/>
      </a:accent5>
      <a:accent6>
        <a:srgbClr val="363636"/>
      </a:accent6>
      <a:hlink>
        <a:srgbClr val="C1038F"/>
      </a:hlink>
      <a:folHlink>
        <a:srgbClr val="BA690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I1048575"/>
  <sheetViews>
    <sheetView tabSelected="1" zoomScale="60" zoomScaleNormal="60" workbookViewId="0">
      <pane xSplit="1" topLeftCell="B1" activePane="topRight" state="frozen"/>
      <selection pane="topRight" activeCell="A2" sqref="A2"/>
    </sheetView>
  </sheetViews>
  <sheetFormatPr defaultColWidth="8.85546875" defaultRowHeight="12.75" x14ac:dyDescent="0.2"/>
  <cols>
    <col min="1" max="1" width="70.28515625" style="25" customWidth="1"/>
    <col min="2" max="9" width="10.140625" style="25" customWidth="1"/>
    <col min="10" max="14" width="11.140625" style="25" customWidth="1"/>
    <col min="15" max="17" width="11.140625" style="34" customWidth="1"/>
    <col min="18" max="19" width="11.140625" style="73" customWidth="1"/>
    <col min="20" max="20" width="11.140625" style="34" customWidth="1"/>
    <col min="21" max="23" width="11.140625" style="25" hidden="1" customWidth="1"/>
    <col min="24" max="24" width="12.42578125" style="25" hidden="1" customWidth="1"/>
    <col min="25" max="25" width="11.85546875" style="25" hidden="1" customWidth="1"/>
    <col min="26" max="26" width="12.42578125" style="25" hidden="1" customWidth="1"/>
    <col min="27" max="30" width="11.42578125" style="25" hidden="1" customWidth="1"/>
    <col min="31" max="31" width="11" style="25" hidden="1" customWidth="1"/>
    <col min="32" max="32" width="12" style="25" hidden="1" customWidth="1"/>
    <col min="33" max="33" width="11.28515625" style="25" hidden="1" customWidth="1"/>
    <col min="34" max="34" width="12.28515625" style="25" hidden="1" customWidth="1"/>
    <col min="35" max="35" width="13" style="25" hidden="1" customWidth="1"/>
    <col min="36" max="36" width="11.28515625" style="25" hidden="1" customWidth="1"/>
    <col min="37" max="37" width="11.7109375" style="25" hidden="1" customWidth="1"/>
    <col min="38" max="38" width="12.7109375" style="25" hidden="1" customWidth="1"/>
    <col min="39" max="39" width="11.28515625" style="25" customWidth="1"/>
    <col min="40" max="40" width="12.42578125" style="25" customWidth="1"/>
    <col min="41" max="41" width="16.42578125" style="25" hidden="1" customWidth="1"/>
    <col min="42" max="42" width="13.42578125" style="25" customWidth="1"/>
    <col min="43" max="43" width="12.28515625" style="25" hidden="1" customWidth="1"/>
    <col min="44" max="44" width="13.5703125" style="25" customWidth="1"/>
    <col min="45" max="45" width="11.7109375" style="62" customWidth="1"/>
    <col min="46" max="46" width="12.28515625" style="25" customWidth="1"/>
    <col min="47" max="51" width="8.85546875" style="25"/>
    <col min="52" max="52" width="9.5703125" style="25" customWidth="1"/>
    <col min="53" max="16384" width="8.85546875" style="25"/>
  </cols>
  <sheetData>
    <row r="1" spans="1:295" s="28" customFormat="1" x14ac:dyDescent="0.2">
      <c r="A1" s="27" t="s">
        <v>0</v>
      </c>
      <c r="B1" s="78"/>
      <c r="C1" s="78"/>
      <c r="D1" s="78"/>
      <c r="E1" s="78" t="s">
        <v>172</v>
      </c>
      <c r="F1" s="78"/>
      <c r="G1" s="78"/>
      <c r="H1" s="78"/>
      <c r="I1" s="78" t="s">
        <v>1</v>
      </c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83"/>
      <c r="AN1" s="83"/>
      <c r="AO1" s="83"/>
      <c r="AP1" s="83"/>
      <c r="AQ1" s="83"/>
      <c r="AR1" s="83"/>
      <c r="AS1" s="83"/>
      <c r="AT1" s="83"/>
      <c r="AU1" s="77"/>
      <c r="AV1" s="77"/>
      <c r="AW1" s="77"/>
      <c r="AX1" s="77"/>
      <c r="AY1" s="77"/>
      <c r="AZ1" s="77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/>
      <c r="IS1" s="22"/>
      <c r="IT1" s="22"/>
      <c r="IU1" s="22"/>
      <c r="IV1" s="22"/>
      <c r="IW1" s="22"/>
      <c r="IX1" s="22"/>
      <c r="IY1" s="22"/>
      <c r="IZ1" s="22"/>
      <c r="JA1" s="22"/>
      <c r="JB1" s="22"/>
      <c r="JC1" s="22"/>
      <c r="JD1" s="22"/>
      <c r="JE1" s="22"/>
      <c r="JF1" s="22"/>
      <c r="JG1" s="22"/>
      <c r="JH1" s="22"/>
      <c r="JI1" s="22"/>
      <c r="JJ1" s="22"/>
      <c r="JK1" s="22"/>
      <c r="JL1" s="22"/>
      <c r="JM1" s="22"/>
      <c r="JN1" s="22"/>
      <c r="JO1" s="22"/>
      <c r="JP1" s="22"/>
      <c r="JQ1" s="22"/>
      <c r="JR1" s="22"/>
      <c r="JS1" s="22"/>
      <c r="JT1" s="22"/>
      <c r="JU1" s="22"/>
      <c r="JV1" s="22"/>
      <c r="JW1" s="22"/>
      <c r="JX1" s="22"/>
      <c r="JY1" s="22"/>
      <c r="JZ1" s="22"/>
      <c r="KA1" s="22"/>
      <c r="KB1" s="22"/>
      <c r="KC1" s="22"/>
      <c r="KD1" s="22"/>
      <c r="KE1" s="22"/>
      <c r="KF1" s="22"/>
      <c r="KG1" s="22"/>
      <c r="KH1" s="22"/>
      <c r="KI1" s="22"/>
    </row>
    <row r="2" spans="1:295" s="28" customFormat="1" x14ac:dyDescent="0.2">
      <c r="A2" s="27"/>
      <c r="B2" s="78"/>
      <c r="C2" s="78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83"/>
      <c r="AN2" s="83"/>
      <c r="AO2" s="83"/>
      <c r="AP2" s="83"/>
      <c r="AQ2" s="83"/>
      <c r="AR2" s="83"/>
      <c r="AS2" s="83"/>
      <c r="AT2" s="83"/>
      <c r="AU2" s="77"/>
      <c r="AV2" s="77"/>
      <c r="AW2" s="77"/>
      <c r="AX2" s="77"/>
      <c r="AY2" s="77"/>
      <c r="AZ2" s="77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  <c r="IH2" s="22"/>
      <c r="II2" s="22"/>
      <c r="IJ2" s="22"/>
      <c r="IK2" s="22"/>
      <c r="IL2" s="22"/>
      <c r="IM2" s="22"/>
      <c r="IN2" s="22"/>
      <c r="IO2" s="22"/>
      <c r="IP2" s="22"/>
      <c r="IQ2" s="22"/>
      <c r="IR2" s="22"/>
      <c r="IS2" s="22"/>
      <c r="IT2" s="22"/>
      <c r="IU2" s="22"/>
      <c r="IV2" s="22"/>
      <c r="IW2" s="22"/>
      <c r="IX2" s="22"/>
      <c r="IY2" s="22"/>
      <c r="IZ2" s="22"/>
      <c r="JA2" s="22"/>
      <c r="JB2" s="22"/>
      <c r="JC2" s="22"/>
      <c r="JD2" s="22"/>
      <c r="JE2" s="22"/>
      <c r="JF2" s="22"/>
      <c r="JG2" s="22"/>
      <c r="JH2" s="22"/>
      <c r="JI2" s="22"/>
      <c r="JJ2" s="22"/>
      <c r="JK2" s="22"/>
      <c r="JL2" s="22"/>
      <c r="JM2" s="22"/>
      <c r="JN2" s="22"/>
      <c r="JO2" s="22"/>
      <c r="JP2" s="22"/>
      <c r="JQ2" s="22"/>
      <c r="JR2" s="22"/>
      <c r="JS2" s="22"/>
      <c r="JT2" s="22"/>
      <c r="JU2" s="22"/>
      <c r="JV2" s="22"/>
      <c r="JW2" s="22"/>
      <c r="JX2" s="22"/>
      <c r="JY2" s="22"/>
      <c r="JZ2" s="22"/>
      <c r="KA2" s="22"/>
      <c r="KB2" s="22"/>
      <c r="KC2" s="22"/>
      <c r="KD2" s="22"/>
      <c r="KE2" s="22"/>
      <c r="KF2" s="22"/>
      <c r="KG2" s="22"/>
      <c r="KH2" s="22"/>
      <c r="KI2" s="22"/>
    </row>
    <row r="3" spans="1:295" s="35" customFormat="1" x14ac:dyDescent="0.2">
      <c r="A3" s="11" t="s">
        <v>2</v>
      </c>
      <c r="B3" s="78" t="s">
        <v>3</v>
      </c>
      <c r="C3" s="78"/>
      <c r="D3" s="78" t="s">
        <v>4</v>
      </c>
      <c r="E3" s="78"/>
      <c r="F3" s="78"/>
      <c r="G3" s="78"/>
      <c r="H3" s="78"/>
      <c r="I3" s="78"/>
      <c r="J3" s="78"/>
      <c r="K3" s="78"/>
      <c r="L3" s="78"/>
      <c r="M3" s="78" t="s">
        <v>5</v>
      </c>
      <c r="N3" s="78"/>
      <c r="O3" s="78">
        <v>2017</v>
      </c>
      <c r="P3" s="78">
        <v>2017</v>
      </c>
      <c r="Q3" s="78">
        <v>2017</v>
      </c>
      <c r="R3" s="78">
        <v>2017</v>
      </c>
      <c r="S3" s="78">
        <v>2016</v>
      </c>
      <c r="T3" s="78">
        <v>2016</v>
      </c>
      <c r="U3" s="78">
        <v>2015</v>
      </c>
      <c r="V3" s="78">
        <v>2015</v>
      </c>
      <c r="W3" s="78">
        <v>2015</v>
      </c>
      <c r="X3" s="79">
        <v>42369</v>
      </c>
      <c r="Y3" s="79">
        <v>42004</v>
      </c>
      <c r="Z3" s="79">
        <v>42004</v>
      </c>
      <c r="AA3" s="79">
        <v>42004</v>
      </c>
      <c r="AB3" s="79">
        <v>42004</v>
      </c>
      <c r="AC3" s="79">
        <v>41639</v>
      </c>
      <c r="AD3" s="79">
        <v>41639</v>
      </c>
      <c r="AE3" s="78">
        <v>2012</v>
      </c>
      <c r="AF3" s="78">
        <v>2012</v>
      </c>
      <c r="AG3" s="78">
        <v>2012</v>
      </c>
      <c r="AH3" s="78">
        <v>2012</v>
      </c>
      <c r="AI3" s="78">
        <v>2011</v>
      </c>
      <c r="AJ3" s="78">
        <v>2011</v>
      </c>
      <c r="AK3" s="78">
        <v>2010</v>
      </c>
      <c r="AL3" s="78">
        <v>2010</v>
      </c>
      <c r="AM3" s="78">
        <v>2015</v>
      </c>
      <c r="AN3" s="79">
        <v>42369</v>
      </c>
      <c r="AO3" s="79">
        <v>42004</v>
      </c>
      <c r="AP3" s="79">
        <v>42004</v>
      </c>
      <c r="AQ3" s="79">
        <v>42004</v>
      </c>
      <c r="AR3" s="79">
        <v>42004</v>
      </c>
      <c r="AS3" s="79">
        <v>41639</v>
      </c>
      <c r="AT3" s="79">
        <v>41639</v>
      </c>
      <c r="AU3" s="78">
        <v>2012</v>
      </c>
      <c r="AV3" s="78">
        <v>2012</v>
      </c>
      <c r="AW3" s="78">
        <v>2011</v>
      </c>
      <c r="AX3" s="78">
        <v>2011</v>
      </c>
      <c r="AY3" s="78">
        <v>2010</v>
      </c>
      <c r="AZ3" s="78">
        <v>2010</v>
      </c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</row>
    <row r="4" spans="1:295" s="35" customFormat="1" x14ac:dyDescent="0.2">
      <c r="A4" s="11"/>
      <c r="B4" s="11" t="s">
        <v>6</v>
      </c>
      <c r="C4" s="11" t="s">
        <v>7</v>
      </c>
      <c r="D4" s="11" t="s">
        <v>8</v>
      </c>
      <c r="E4" s="11" t="s">
        <v>9</v>
      </c>
      <c r="F4" s="11" t="s">
        <v>10</v>
      </c>
      <c r="G4" s="11" t="s">
        <v>11</v>
      </c>
      <c r="H4" s="11" t="s">
        <v>12</v>
      </c>
      <c r="I4" s="11" t="s">
        <v>13</v>
      </c>
      <c r="J4" s="11" t="s">
        <v>14</v>
      </c>
      <c r="K4" s="11" t="s">
        <v>116</v>
      </c>
      <c r="L4" s="11" t="s">
        <v>15</v>
      </c>
      <c r="M4" s="11" t="s">
        <v>16</v>
      </c>
      <c r="N4" s="11" t="s">
        <v>17</v>
      </c>
      <c r="O4" s="11" t="s">
        <v>18</v>
      </c>
      <c r="P4" s="11" t="s">
        <v>19</v>
      </c>
      <c r="Q4" s="11" t="s">
        <v>20</v>
      </c>
      <c r="R4" s="11" t="s">
        <v>174</v>
      </c>
      <c r="S4" s="11" t="s">
        <v>43</v>
      </c>
      <c r="T4" s="11" t="s">
        <v>73</v>
      </c>
      <c r="U4" s="11" t="s">
        <v>18</v>
      </c>
      <c r="V4" s="11" t="s">
        <v>19</v>
      </c>
      <c r="W4" s="11" t="s">
        <v>20</v>
      </c>
      <c r="X4" s="11" t="s">
        <v>73</v>
      </c>
      <c r="Y4" s="11" t="s">
        <v>18</v>
      </c>
      <c r="Z4" s="11" t="s">
        <v>19</v>
      </c>
      <c r="AA4" s="11" t="s">
        <v>20</v>
      </c>
      <c r="AB4" s="11" t="s">
        <v>73</v>
      </c>
      <c r="AC4" s="11" t="s">
        <v>21</v>
      </c>
      <c r="AD4" s="11" t="s">
        <v>43</v>
      </c>
      <c r="AE4" s="11" t="s">
        <v>18</v>
      </c>
      <c r="AF4" s="11" t="s">
        <v>19</v>
      </c>
      <c r="AG4" s="11" t="s">
        <v>20</v>
      </c>
      <c r="AH4" s="11" t="s">
        <v>21</v>
      </c>
      <c r="AI4" s="11" t="s">
        <v>22</v>
      </c>
      <c r="AJ4" s="11" t="s">
        <v>23</v>
      </c>
      <c r="AK4" s="11" t="s">
        <v>22</v>
      </c>
      <c r="AL4" s="11" t="s">
        <v>23</v>
      </c>
      <c r="AM4" s="11" t="s">
        <v>22</v>
      </c>
      <c r="AN4" s="11" t="s">
        <v>73</v>
      </c>
      <c r="AO4" s="11" t="s">
        <v>18</v>
      </c>
      <c r="AP4" s="11" t="s">
        <v>43</v>
      </c>
      <c r="AQ4" s="11" t="s">
        <v>20</v>
      </c>
      <c r="AR4" s="11" t="s">
        <v>73</v>
      </c>
      <c r="AS4" s="11" t="s">
        <v>43</v>
      </c>
      <c r="AT4" s="11" t="s">
        <v>21</v>
      </c>
      <c r="AU4" s="11" t="s">
        <v>43</v>
      </c>
      <c r="AV4" s="11" t="s">
        <v>21</v>
      </c>
      <c r="AW4" s="11" t="s">
        <v>22</v>
      </c>
      <c r="AX4" s="11" t="s">
        <v>23</v>
      </c>
      <c r="AY4" s="11" t="s">
        <v>22</v>
      </c>
      <c r="AZ4" s="11" t="s">
        <v>23</v>
      </c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</row>
    <row r="5" spans="1:295" ht="12.75" hidden="1" customHeight="1" x14ac:dyDescent="0.2">
      <c r="A5" s="22" t="s">
        <v>82</v>
      </c>
      <c r="B5" s="38" t="s">
        <v>83</v>
      </c>
      <c r="C5" s="38" t="s">
        <v>84</v>
      </c>
      <c r="D5" s="38" t="s">
        <v>85</v>
      </c>
      <c r="E5" s="38" t="s">
        <v>86</v>
      </c>
      <c r="F5" s="38" t="s">
        <v>87</v>
      </c>
      <c r="G5" s="38" t="s">
        <v>88</v>
      </c>
      <c r="H5" s="38" t="s">
        <v>89</v>
      </c>
      <c r="I5" s="38" t="s">
        <v>90</v>
      </c>
      <c r="J5" s="38" t="s">
        <v>91</v>
      </c>
      <c r="K5" s="38" t="s">
        <v>115</v>
      </c>
      <c r="L5" s="38" t="s">
        <v>92</v>
      </c>
      <c r="M5" s="38" t="s">
        <v>93</v>
      </c>
      <c r="N5" s="38" t="s">
        <v>94</v>
      </c>
      <c r="O5" s="38" t="s">
        <v>137</v>
      </c>
      <c r="P5" s="38" t="s">
        <v>136</v>
      </c>
      <c r="Q5" s="38" t="s">
        <v>135</v>
      </c>
      <c r="R5" s="38" t="s">
        <v>173</v>
      </c>
      <c r="S5" s="80" t="s">
        <v>168</v>
      </c>
      <c r="T5" s="80" t="s">
        <v>138</v>
      </c>
      <c r="U5" s="22" t="s">
        <v>112</v>
      </c>
      <c r="V5" s="22" t="s">
        <v>111</v>
      </c>
      <c r="W5" s="22" t="s">
        <v>110</v>
      </c>
      <c r="X5" s="22" t="s">
        <v>109</v>
      </c>
      <c r="Y5" s="22" t="s">
        <v>95</v>
      </c>
      <c r="Z5" s="22" t="s">
        <v>96</v>
      </c>
      <c r="AA5" s="22" t="s">
        <v>97</v>
      </c>
      <c r="AB5" s="22" t="s">
        <v>98</v>
      </c>
      <c r="AC5" s="22" t="s">
        <v>99</v>
      </c>
      <c r="AD5" s="22" t="s">
        <v>100</v>
      </c>
      <c r="AE5" s="22" t="s">
        <v>101</v>
      </c>
      <c r="AF5" s="22" t="s">
        <v>102</v>
      </c>
      <c r="AG5" s="22" t="s">
        <v>103</v>
      </c>
      <c r="AH5" s="22" t="s">
        <v>104</v>
      </c>
      <c r="AI5" s="22" t="s">
        <v>105</v>
      </c>
      <c r="AJ5" s="22" t="s">
        <v>106</v>
      </c>
      <c r="AK5" s="22" t="s">
        <v>107</v>
      </c>
      <c r="AL5" s="22" t="s">
        <v>108</v>
      </c>
      <c r="AM5" s="6" t="s">
        <v>144</v>
      </c>
      <c r="AN5" s="6" t="s">
        <v>145</v>
      </c>
      <c r="AO5" s="6" t="s">
        <v>146</v>
      </c>
      <c r="AP5" s="6" t="s">
        <v>147</v>
      </c>
      <c r="AQ5" s="6" t="s">
        <v>148</v>
      </c>
      <c r="AR5" s="6" t="s">
        <v>149</v>
      </c>
      <c r="AS5" s="6" t="s">
        <v>151</v>
      </c>
      <c r="AT5" s="6" t="s">
        <v>150</v>
      </c>
      <c r="AU5" s="6" t="s">
        <v>152</v>
      </c>
      <c r="AV5" s="6" t="s">
        <v>153</v>
      </c>
      <c r="AW5" s="6" t="s">
        <v>154</v>
      </c>
      <c r="AX5" s="6" t="s">
        <v>155</v>
      </c>
      <c r="AY5" s="6" t="s">
        <v>156</v>
      </c>
      <c r="AZ5" s="6" t="s">
        <v>157</v>
      </c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  <c r="IV5" s="22"/>
      <c r="IW5" s="22"/>
      <c r="IX5" s="22"/>
      <c r="IY5" s="22"/>
      <c r="IZ5" s="22"/>
      <c r="JA5" s="22"/>
      <c r="JB5" s="22"/>
      <c r="JC5" s="22"/>
      <c r="JD5" s="22"/>
      <c r="JE5" s="22"/>
      <c r="JF5" s="22"/>
      <c r="JG5" s="22"/>
      <c r="JH5" s="22"/>
      <c r="JI5" s="22"/>
      <c r="JJ5" s="22"/>
      <c r="JK5" s="22"/>
      <c r="JL5" s="22"/>
      <c r="JM5" s="22"/>
      <c r="JN5" s="22"/>
      <c r="JO5" s="22"/>
      <c r="JP5" s="22"/>
      <c r="JQ5" s="22"/>
      <c r="JR5" s="22"/>
      <c r="JS5" s="22"/>
      <c r="JT5" s="22"/>
      <c r="JU5" s="22"/>
      <c r="JV5" s="22"/>
      <c r="JW5" s="22"/>
      <c r="JX5" s="22"/>
      <c r="JY5" s="22"/>
      <c r="JZ5" s="22"/>
      <c r="KA5" s="22"/>
      <c r="KB5" s="22"/>
      <c r="KC5" s="22"/>
      <c r="KD5" s="22"/>
      <c r="KE5" s="22"/>
      <c r="KF5" s="22"/>
      <c r="KG5" s="22"/>
      <c r="KH5" s="22"/>
      <c r="KI5" s="22"/>
    </row>
    <row r="6" spans="1:295" s="24" customFormat="1" x14ac:dyDescent="0.2">
      <c r="A6" s="6" t="s">
        <v>24</v>
      </c>
      <c r="B6" s="6" t="s">
        <v>177</v>
      </c>
      <c r="C6" s="6" t="s">
        <v>177</v>
      </c>
      <c r="D6" s="6" t="s">
        <v>177</v>
      </c>
      <c r="E6" s="6" t="s">
        <v>177</v>
      </c>
      <c r="F6" s="6" t="s">
        <v>177</v>
      </c>
      <c r="G6" s="6" t="s">
        <v>177</v>
      </c>
      <c r="H6" s="6" t="s">
        <v>177</v>
      </c>
      <c r="I6" s="6" t="s">
        <v>177</v>
      </c>
      <c r="J6" s="6" t="s">
        <v>177</v>
      </c>
      <c r="K6" s="6" t="s">
        <v>177</v>
      </c>
      <c r="L6" s="6" t="s">
        <v>177</v>
      </c>
      <c r="M6" s="6" t="s">
        <v>177</v>
      </c>
      <c r="N6" s="6" t="s">
        <v>177</v>
      </c>
      <c r="O6" s="6" t="s">
        <v>177</v>
      </c>
      <c r="P6" s="6" t="s">
        <v>177</v>
      </c>
      <c r="Q6" s="6" t="s">
        <v>177</v>
      </c>
      <c r="R6" s="6" t="s">
        <v>177</v>
      </c>
      <c r="S6" s="6" t="s">
        <v>166</v>
      </c>
      <c r="T6" s="6" t="s">
        <v>166</v>
      </c>
      <c r="U6" s="17">
        <v>2</v>
      </c>
      <c r="V6" s="17">
        <v>2</v>
      </c>
      <c r="W6" s="17">
        <v>2</v>
      </c>
      <c r="X6" s="17">
        <v>0</v>
      </c>
      <c r="Y6" s="17">
        <v>2</v>
      </c>
      <c r="Z6" s="17">
        <v>2</v>
      </c>
      <c r="AA6" s="17">
        <v>2</v>
      </c>
      <c r="AB6" s="17">
        <v>0</v>
      </c>
      <c r="AC6" s="17">
        <v>0</v>
      </c>
      <c r="AD6" s="17">
        <v>1</v>
      </c>
      <c r="AE6" s="17">
        <v>2</v>
      </c>
      <c r="AF6" s="17">
        <v>2</v>
      </c>
      <c r="AG6" s="17">
        <v>2</v>
      </c>
      <c r="AH6" s="17">
        <v>0</v>
      </c>
      <c r="AI6" s="17">
        <v>2</v>
      </c>
      <c r="AJ6" s="17">
        <v>0</v>
      </c>
      <c r="AK6" s="17">
        <v>3</v>
      </c>
      <c r="AL6" s="17">
        <v>0</v>
      </c>
      <c r="AM6" s="6">
        <v>2</v>
      </c>
      <c r="AN6" s="6">
        <v>0</v>
      </c>
      <c r="AO6" s="6">
        <v>2</v>
      </c>
      <c r="AP6" s="6">
        <v>2</v>
      </c>
      <c r="AQ6" s="6">
        <v>2</v>
      </c>
      <c r="AR6" s="6">
        <v>0</v>
      </c>
      <c r="AS6" s="6">
        <v>1</v>
      </c>
      <c r="AT6" s="6">
        <v>0</v>
      </c>
      <c r="AU6" s="6">
        <v>2</v>
      </c>
      <c r="AV6" s="6">
        <v>0</v>
      </c>
      <c r="AW6" s="6">
        <v>2</v>
      </c>
      <c r="AX6" s="6">
        <v>0</v>
      </c>
      <c r="AY6" s="6">
        <v>3</v>
      </c>
      <c r="AZ6" s="6">
        <v>0</v>
      </c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  <c r="IW6" s="22"/>
      <c r="IX6" s="22"/>
      <c r="IY6" s="22"/>
      <c r="IZ6" s="22"/>
      <c r="JA6" s="22"/>
      <c r="JB6" s="22"/>
      <c r="JC6" s="22"/>
      <c r="JD6" s="22"/>
      <c r="JE6" s="22"/>
      <c r="JF6" s="22"/>
      <c r="JG6" s="22"/>
      <c r="JH6" s="22"/>
      <c r="JI6" s="22"/>
      <c r="JJ6" s="22"/>
      <c r="JK6" s="22"/>
      <c r="JL6" s="22"/>
      <c r="JM6" s="22"/>
      <c r="JN6" s="22"/>
      <c r="JO6" s="22"/>
      <c r="JP6" s="22"/>
      <c r="JQ6" s="22"/>
      <c r="JR6" s="22"/>
      <c r="JS6" s="22"/>
      <c r="JT6" s="22"/>
      <c r="JU6" s="22"/>
      <c r="JV6" s="22"/>
      <c r="JW6" s="22"/>
      <c r="JX6" s="22"/>
      <c r="JY6" s="22"/>
      <c r="JZ6" s="22"/>
      <c r="KA6" s="22"/>
      <c r="KB6" s="22"/>
      <c r="KC6" s="22"/>
      <c r="KD6" s="22"/>
      <c r="KE6" s="22"/>
      <c r="KF6" s="22"/>
      <c r="KG6" s="22"/>
      <c r="KH6" s="22"/>
      <c r="KI6" s="22"/>
    </row>
    <row r="7" spans="1:295" s="24" customFormat="1" x14ac:dyDescent="0.2">
      <c r="A7" s="6" t="s">
        <v>25</v>
      </c>
      <c r="B7" s="6">
        <v>155</v>
      </c>
      <c r="C7" s="6">
        <v>52</v>
      </c>
      <c r="D7" s="6">
        <v>95</v>
      </c>
      <c r="E7" s="6">
        <v>11</v>
      </c>
      <c r="F7" s="6">
        <v>0</v>
      </c>
      <c r="G7" s="6">
        <v>7</v>
      </c>
      <c r="H7" s="6">
        <v>0</v>
      </c>
      <c r="I7" s="6">
        <v>12</v>
      </c>
      <c r="J7" s="6">
        <v>32</v>
      </c>
      <c r="K7" s="6">
        <v>0</v>
      </c>
      <c r="L7" s="6">
        <v>50</v>
      </c>
      <c r="M7" s="6">
        <v>95</v>
      </c>
      <c r="N7" s="6">
        <v>112</v>
      </c>
      <c r="O7" s="6">
        <f>SUM(Table1[[#This Row],[Column2]:[Column3]])</f>
        <v>207</v>
      </c>
      <c r="P7" s="6">
        <f>SUM(Table1[[#This Row],[Column4]:[Column11]])</f>
        <v>207</v>
      </c>
      <c r="Q7" s="6">
        <f>SUM(M7:N7)</f>
        <v>207</v>
      </c>
      <c r="R7" s="6">
        <v>7</v>
      </c>
      <c r="S7" s="6">
        <v>205</v>
      </c>
      <c r="T7" s="6">
        <v>7</v>
      </c>
      <c r="U7" s="17">
        <f>SUM(B7:C7)</f>
        <v>207</v>
      </c>
      <c r="V7" s="17">
        <f t="shared" ref="V7:V15" si="0">SUM(D7:L7)</f>
        <v>207</v>
      </c>
      <c r="W7" s="17">
        <v>208</v>
      </c>
      <c r="X7" s="17">
        <v>10</v>
      </c>
      <c r="Y7" s="17">
        <v>229</v>
      </c>
      <c r="Z7" s="17">
        <v>229</v>
      </c>
      <c r="AA7" s="17">
        <v>229</v>
      </c>
      <c r="AB7" s="17">
        <v>12</v>
      </c>
      <c r="AC7" s="17">
        <v>11</v>
      </c>
      <c r="AD7" s="17">
        <v>238</v>
      </c>
      <c r="AE7" s="17">
        <v>33</v>
      </c>
      <c r="AF7" s="17">
        <v>33</v>
      </c>
      <c r="AG7" s="17">
        <v>235</v>
      </c>
      <c r="AH7" s="17">
        <v>11</v>
      </c>
      <c r="AI7" s="17">
        <v>247</v>
      </c>
      <c r="AJ7" s="17">
        <v>0</v>
      </c>
      <c r="AK7" s="17">
        <v>264</v>
      </c>
      <c r="AL7" s="17">
        <v>10</v>
      </c>
      <c r="AM7" s="6">
        <v>208</v>
      </c>
      <c r="AN7" s="6">
        <v>10</v>
      </c>
      <c r="AO7" s="6">
        <v>229</v>
      </c>
      <c r="AP7" s="6">
        <v>229</v>
      </c>
      <c r="AQ7" s="6">
        <v>229</v>
      </c>
      <c r="AR7" s="6">
        <v>12</v>
      </c>
      <c r="AS7" s="6">
        <v>238</v>
      </c>
      <c r="AT7" s="6">
        <v>11</v>
      </c>
      <c r="AU7" s="6">
        <v>33</v>
      </c>
      <c r="AV7" s="6">
        <v>11</v>
      </c>
      <c r="AW7" s="6">
        <v>247</v>
      </c>
      <c r="AX7" s="6">
        <v>0</v>
      </c>
      <c r="AY7" s="6">
        <v>264</v>
      </c>
      <c r="AZ7" s="6">
        <v>10</v>
      </c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  <c r="IW7" s="22"/>
      <c r="IX7" s="22"/>
      <c r="IY7" s="22"/>
      <c r="IZ7" s="22"/>
      <c r="JA7" s="22"/>
      <c r="JB7" s="22"/>
      <c r="JC7" s="22"/>
      <c r="JD7" s="22"/>
      <c r="JE7" s="22"/>
      <c r="JF7" s="22"/>
      <c r="JG7" s="22"/>
      <c r="JH7" s="22"/>
      <c r="JI7" s="22"/>
      <c r="JJ7" s="22"/>
      <c r="JK7" s="22"/>
      <c r="JL7" s="22"/>
      <c r="JM7" s="22"/>
      <c r="JN7" s="22"/>
      <c r="JO7" s="22"/>
      <c r="JP7" s="22"/>
      <c r="JQ7" s="22"/>
      <c r="JR7" s="22"/>
      <c r="JS7" s="22"/>
      <c r="JT7" s="22"/>
      <c r="JU7" s="22"/>
      <c r="JV7" s="22"/>
      <c r="JW7" s="22"/>
      <c r="JX7" s="22"/>
      <c r="JY7" s="22"/>
      <c r="JZ7" s="22"/>
      <c r="KA7" s="22"/>
      <c r="KB7" s="22"/>
      <c r="KC7" s="22"/>
      <c r="KD7" s="22"/>
      <c r="KE7" s="22"/>
      <c r="KF7" s="22"/>
      <c r="KG7" s="22"/>
      <c r="KH7" s="22"/>
      <c r="KI7" s="22"/>
    </row>
    <row r="8" spans="1:295" s="24" customFormat="1" x14ac:dyDescent="0.2">
      <c r="A8" s="6" t="s">
        <v>161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f>SUM(Table1[[#This Row],[Column2]:[Column3]])</f>
        <v>0</v>
      </c>
      <c r="P8" s="6">
        <f>SUM(Table1[[#This Row],[Column4]:[Column11]])</f>
        <v>0</v>
      </c>
      <c r="Q8" s="6">
        <f t="shared" ref="Q8:Q35" si="1">SUM(M8:N8)</f>
        <v>0</v>
      </c>
      <c r="R8" s="6">
        <v>0</v>
      </c>
      <c r="S8" s="6">
        <v>0</v>
      </c>
      <c r="T8" s="6">
        <v>0</v>
      </c>
      <c r="U8" s="17">
        <f>SUM(B8:C8)</f>
        <v>0</v>
      </c>
      <c r="V8" s="17">
        <f t="shared" si="0"/>
        <v>0</v>
      </c>
      <c r="W8" s="17">
        <f t="shared" ref="W8:W15" si="2">SUM(M8:N8)</f>
        <v>0</v>
      </c>
      <c r="X8" s="17">
        <v>0</v>
      </c>
      <c r="Y8" s="17">
        <v>0</v>
      </c>
      <c r="Z8" s="17">
        <v>0</v>
      </c>
      <c r="AA8" s="17">
        <v>0</v>
      </c>
      <c r="AB8" s="17">
        <v>0</v>
      </c>
      <c r="AC8" s="17">
        <v>0</v>
      </c>
      <c r="AD8" s="17">
        <v>0</v>
      </c>
      <c r="AE8" s="17">
        <v>235</v>
      </c>
      <c r="AF8" s="17">
        <v>235</v>
      </c>
      <c r="AG8" s="17">
        <v>2</v>
      </c>
      <c r="AH8" s="17">
        <v>0</v>
      </c>
      <c r="AI8" s="17">
        <v>2</v>
      </c>
      <c r="AJ8" s="17">
        <v>0</v>
      </c>
      <c r="AK8" s="17">
        <v>0</v>
      </c>
      <c r="AL8" s="17">
        <v>0</v>
      </c>
      <c r="AM8" s="6">
        <v>0</v>
      </c>
      <c r="AN8" s="6">
        <v>0</v>
      </c>
      <c r="AO8" s="6">
        <v>0</v>
      </c>
      <c r="AP8" s="6">
        <v>0</v>
      </c>
      <c r="AQ8" s="6">
        <v>0</v>
      </c>
      <c r="AR8" s="6">
        <v>0</v>
      </c>
      <c r="AS8" s="6">
        <v>0</v>
      </c>
      <c r="AT8" s="6">
        <v>0</v>
      </c>
      <c r="AU8" s="6">
        <v>235</v>
      </c>
      <c r="AV8" s="6">
        <v>0</v>
      </c>
      <c r="AW8" s="6">
        <v>2</v>
      </c>
      <c r="AX8" s="6">
        <v>0</v>
      </c>
      <c r="AY8" s="6">
        <v>0</v>
      </c>
      <c r="AZ8" s="6">
        <v>0</v>
      </c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  <c r="IW8" s="22"/>
      <c r="IX8" s="22"/>
      <c r="IY8" s="22"/>
      <c r="IZ8" s="22"/>
      <c r="JA8" s="22"/>
      <c r="JB8" s="22"/>
      <c r="JC8" s="22"/>
      <c r="JD8" s="22"/>
      <c r="JE8" s="22"/>
      <c r="JF8" s="22"/>
      <c r="JG8" s="22"/>
      <c r="JH8" s="22"/>
      <c r="JI8" s="22"/>
      <c r="JJ8" s="22"/>
      <c r="JK8" s="22"/>
      <c r="JL8" s="22"/>
      <c r="JM8" s="22"/>
      <c r="JN8" s="22"/>
      <c r="JO8" s="22"/>
      <c r="JP8" s="22"/>
      <c r="JQ8" s="22"/>
      <c r="JR8" s="22"/>
      <c r="JS8" s="22"/>
      <c r="JT8" s="22"/>
      <c r="JU8" s="22"/>
      <c r="JV8" s="22"/>
      <c r="JW8" s="22"/>
      <c r="JX8" s="22"/>
      <c r="JY8" s="22"/>
      <c r="JZ8" s="22"/>
      <c r="KA8" s="22"/>
      <c r="KB8" s="22"/>
      <c r="KC8" s="22"/>
      <c r="KD8" s="22"/>
      <c r="KE8" s="22"/>
      <c r="KF8" s="22"/>
      <c r="KG8" s="22"/>
      <c r="KH8" s="22"/>
      <c r="KI8" s="22"/>
    </row>
    <row r="9" spans="1:295" s="24" customFormat="1" ht="12.75" customHeight="1" x14ac:dyDescent="0.2">
      <c r="A9" s="6" t="s">
        <v>162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f>SUM(Table1[[#This Row],[Column2]:[Column3]])</f>
        <v>0</v>
      </c>
      <c r="P9" s="6">
        <f>SUM(Table1[[#This Row],[Column4]:[Column11]])</f>
        <v>0</v>
      </c>
      <c r="Q9" s="6">
        <f t="shared" si="1"/>
        <v>0</v>
      </c>
      <c r="R9" s="6">
        <v>0</v>
      </c>
      <c r="S9" s="6">
        <v>1</v>
      </c>
      <c r="T9" s="6">
        <v>0</v>
      </c>
      <c r="U9" s="17">
        <f>SUM(B9:C9)</f>
        <v>0</v>
      </c>
      <c r="V9" s="17">
        <f t="shared" si="0"/>
        <v>0</v>
      </c>
      <c r="W9" s="17">
        <f t="shared" si="2"/>
        <v>0</v>
      </c>
      <c r="X9" s="17">
        <v>0</v>
      </c>
      <c r="Y9" s="17">
        <v>2</v>
      </c>
      <c r="Z9" s="17">
        <v>2</v>
      </c>
      <c r="AA9" s="17">
        <v>2</v>
      </c>
      <c r="AB9" s="17">
        <v>0</v>
      </c>
      <c r="AC9" s="17">
        <v>0</v>
      </c>
      <c r="AD9" s="17">
        <v>1</v>
      </c>
      <c r="AE9" s="17">
        <v>2</v>
      </c>
      <c r="AF9" s="17">
        <v>2</v>
      </c>
      <c r="AG9" s="17">
        <v>0</v>
      </c>
      <c r="AH9" s="17">
        <v>2</v>
      </c>
      <c r="AI9" s="17">
        <v>0</v>
      </c>
      <c r="AJ9" s="17">
        <v>0</v>
      </c>
      <c r="AK9" s="17">
        <v>0</v>
      </c>
      <c r="AL9" s="17">
        <v>0</v>
      </c>
      <c r="AM9" s="6">
        <v>1</v>
      </c>
      <c r="AN9" s="6">
        <v>0</v>
      </c>
      <c r="AO9" s="6">
        <v>2</v>
      </c>
      <c r="AP9" s="6">
        <v>2</v>
      </c>
      <c r="AQ9" s="6">
        <v>2</v>
      </c>
      <c r="AR9" s="6">
        <v>0</v>
      </c>
      <c r="AS9" s="6">
        <v>1</v>
      </c>
      <c r="AT9" s="6">
        <v>0</v>
      </c>
      <c r="AU9" s="6">
        <v>2</v>
      </c>
      <c r="AV9" s="6">
        <v>2</v>
      </c>
      <c r="AW9" s="6">
        <v>0</v>
      </c>
      <c r="AX9" s="6">
        <v>0</v>
      </c>
      <c r="AY9" s="6">
        <v>0</v>
      </c>
      <c r="AZ9" s="6">
        <v>0</v>
      </c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  <c r="IV9" s="22"/>
      <c r="IW9" s="22"/>
      <c r="IX9" s="22"/>
      <c r="IY9" s="22"/>
      <c r="IZ9" s="22"/>
      <c r="JA9" s="22"/>
      <c r="JB9" s="22"/>
      <c r="JC9" s="22"/>
      <c r="JD9" s="22"/>
      <c r="JE9" s="22"/>
      <c r="JF9" s="22"/>
      <c r="JG9" s="22"/>
      <c r="JH9" s="22"/>
      <c r="JI9" s="22"/>
      <c r="JJ9" s="22"/>
      <c r="JK9" s="22"/>
      <c r="JL9" s="22"/>
      <c r="JM9" s="22"/>
      <c r="JN9" s="22"/>
      <c r="JO9" s="22"/>
      <c r="JP9" s="22"/>
      <c r="JQ9" s="22"/>
      <c r="JR9" s="22"/>
      <c r="JS9" s="22"/>
      <c r="JT9" s="22"/>
      <c r="JU9" s="22"/>
      <c r="JV9" s="22"/>
      <c r="JW9" s="22"/>
      <c r="JX9" s="22"/>
      <c r="JY9" s="22"/>
      <c r="JZ9" s="22"/>
      <c r="KA9" s="22"/>
      <c r="KB9" s="22"/>
      <c r="KC9" s="22"/>
      <c r="KD9" s="22"/>
      <c r="KE9" s="22"/>
      <c r="KF9" s="22"/>
      <c r="KG9" s="22"/>
      <c r="KH9" s="22"/>
      <c r="KI9" s="22"/>
    </row>
    <row r="10" spans="1:295" s="45" customFormat="1" x14ac:dyDescent="0.2">
      <c r="A10" s="6" t="s">
        <v>163</v>
      </c>
      <c r="B10" s="6">
        <v>3</v>
      </c>
      <c r="C10" s="6">
        <v>2</v>
      </c>
      <c r="D10" s="6">
        <v>0.5</v>
      </c>
      <c r="E10" s="6">
        <v>0</v>
      </c>
      <c r="F10" s="6">
        <v>1</v>
      </c>
      <c r="G10" s="6">
        <v>2.5</v>
      </c>
      <c r="H10" s="6">
        <v>0</v>
      </c>
      <c r="I10" s="6">
        <v>0</v>
      </c>
      <c r="J10" s="6">
        <v>0</v>
      </c>
      <c r="K10" s="6">
        <v>1</v>
      </c>
      <c r="L10" s="6">
        <v>0</v>
      </c>
      <c r="M10" s="6">
        <v>2</v>
      </c>
      <c r="N10" s="6">
        <v>3</v>
      </c>
      <c r="O10" s="6">
        <f>SUM(Table1[[#This Row],[Column2]:[Column3]])</f>
        <v>5</v>
      </c>
      <c r="P10" s="6">
        <f>SUM(Table1[[#This Row],[Column4]:[Column11]])</f>
        <v>5</v>
      </c>
      <c r="Q10" s="6">
        <f>SUM(M10:N10)</f>
        <v>5</v>
      </c>
      <c r="R10" s="6">
        <v>0</v>
      </c>
      <c r="S10" s="6">
        <v>5</v>
      </c>
      <c r="T10" s="6">
        <v>0</v>
      </c>
      <c r="U10" s="6">
        <f>SUM(B10:C10)</f>
        <v>5</v>
      </c>
      <c r="V10" s="6">
        <f t="shared" si="0"/>
        <v>5</v>
      </c>
      <c r="W10" s="6">
        <f t="shared" si="2"/>
        <v>5</v>
      </c>
      <c r="X10" s="6">
        <v>0</v>
      </c>
      <c r="Y10" s="6">
        <v>5</v>
      </c>
      <c r="Z10" s="6">
        <v>5</v>
      </c>
      <c r="AA10" s="6">
        <v>5</v>
      </c>
      <c r="AB10" s="6">
        <v>0</v>
      </c>
      <c r="AC10" s="6">
        <v>0</v>
      </c>
      <c r="AD10" s="6">
        <v>5</v>
      </c>
      <c r="AE10" s="6">
        <v>0</v>
      </c>
      <c r="AF10" s="6">
        <v>0</v>
      </c>
      <c r="AG10" s="6">
        <v>6</v>
      </c>
      <c r="AH10" s="6">
        <v>0</v>
      </c>
      <c r="AI10" s="6">
        <v>6</v>
      </c>
      <c r="AJ10" s="6">
        <v>0</v>
      </c>
      <c r="AK10" s="6">
        <v>6</v>
      </c>
      <c r="AL10" s="6">
        <v>0</v>
      </c>
      <c r="AM10" s="6">
        <v>4</v>
      </c>
      <c r="AN10" s="6">
        <v>0</v>
      </c>
      <c r="AO10" s="6">
        <v>5</v>
      </c>
      <c r="AP10" s="6">
        <v>5</v>
      </c>
      <c r="AQ10" s="6">
        <v>5</v>
      </c>
      <c r="AR10" s="6">
        <v>0</v>
      </c>
      <c r="AS10" s="6">
        <v>5</v>
      </c>
      <c r="AT10" s="6">
        <v>0</v>
      </c>
      <c r="AU10" s="6">
        <v>0</v>
      </c>
      <c r="AV10" s="6">
        <v>0</v>
      </c>
      <c r="AW10" s="6">
        <v>6</v>
      </c>
      <c r="AX10" s="6">
        <v>0</v>
      </c>
      <c r="AY10" s="6">
        <v>6</v>
      </c>
      <c r="AZ10" s="6">
        <v>0</v>
      </c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</row>
    <row r="11" spans="1:295" s="45" customFormat="1" x14ac:dyDescent="0.2">
      <c r="A11" s="6" t="s">
        <v>126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f>SUM(Table1[[#This Row],[Column2]:[Column3]])</f>
        <v>0</v>
      </c>
      <c r="P11" s="6">
        <f>SUM(Table1[[#This Row],[Column4]:[Column11]])</f>
        <v>0</v>
      </c>
      <c r="Q11" s="6">
        <f t="shared" si="1"/>
        <v>0</v>
      </c>
      <c r="R11" s="6">
        <v>0</v>
      </c>
      <c r="S11" s="6">
        <v>0</v>
      </c>
      <c r="T11" s="6">
        <v>0</v>
      </c>
      <c r="U11" s="6">
        <v>0</v>
      </c>
      <c r="V11" s="6">
        <f t="shared" si="0"/>
        <v>0</v>
      </c>
      <c r="W11" s="6">
        <f t="shared" si="2"/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6</v>
      </c>
      <c r="AF11" s="6">
        <v>6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0</v>
      </c>
      <c r="AU11" s="6">
        <v>6</v>
      </c>
      <c r="AV11" s="6">
        <v>0</v>
      </c>
      <c r="AW11" s="6">
        <v>0</v>
      </c>
      <c r="AX11" s="6">
        <v>0</v>
      </c>
      <c r="AY11" s="6">
        <v>0</v>
      </c>
      <c r="AZ11" s="6">
        <v>0</v>
      </c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</row>
    <row r="12" spans="1:295" s="14" customFormat="1" x14ac:dyDescent="0.2">
      <c r="A12" s="6" t="s">
        <v>81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f>SUM(Table1[[#This Row],[Column2]:[Column3]])</f>
        <v>0</v>
      </c>
      <c r="P12" s="6">
        <f>SUM(Table1[[#This Row],[Column4]:[Column11]])</f>
        <v>0</v>
      </c>
      <c r="Q12" s="6">
        <f t="shared" si="1"/>
        <v>0</v>
      </c>
      <c r="R12" s="6">
        <v>0</v>
      </c>
      <c r="S12" s="6">
        <v>20</v>
      </c>
      <c r="T12" s="6">
        <v>0</v>
      </c>
      <c r="U12" s="6">
        <f>SUM(B12:C12)</f>
        <v>0</v>
      </c>
      <c r="V12" s="6">
        <f t="shared" si="0"/>
        <v>0</v>
      </c>
      <c r="W12" s="6">
        <f t="shared" si="2"/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6">
        <v>0</v>
      </c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</row>
    <row r="13" spans="1:295" s="48" customFormat="1" x14ac:dyDescent="0.2">
      <c r="A13" s="6" t="s">
        <v>27</v>
      </c>
      <c r="B13" s="6">
        <v>11</v>
      </c>
      <c r="C13" s="6">
        <v>1</v>
      </c>
      <c r="D13" s="6">
        <v>10</v>
      </c>
      <c r="E13" s="6">
        <v>0</v>
      </c>
      <c r="F13" s="6">
        <v>0</v>
      </c>
      <c r="G13" s="6">
        <v>1</v>
      </c>
      <c r="H13" s="6">
        <v>0</v>
      </c>
      <c r="I13" s="6">
        <v>1</v>
      </c>
      <c r="J13" s="6">
        <v>0</v>
      </c>
      <c r="K13" s="6">
        <v>0</v>
      </c>
      <c r="L13" s="6">
        <v>0</v>
      </c>
      <c r="M13" s="6">
        <v>3</v>
      </c>
      <c r="N13" s="6">
        <v>9</v>
      </c>
      <c r="O13" s="6">
        <f>SUM(Table1[[#This Row],[Column2]:[Column3]])</f>
        <v>12</v>
      </c>
      <c r="P13" s="6">
        <f>SUM(Table1[[#This Row],[Column4]:[Column11]])</f>
        <v>12</v>
      </c>
      <c r="Q13" s="6">
        <f t="shared" si="1"/>
        <v>12</v>
      </c>
      <c r="R13" s="6">
        <v>0</v>
      </c>
      <c r="S13" s="6">
        <v>12</v>
      </c>
      <c r="T13" s="6">
        <v>0</v>
      </c>
      <c r="U13" s="6">
        <f>SUM(B13:C13)</f>
        <v>12</v>
      </c>
      <c r="V13" s="6">
        <f t="shared" si="0"/>
        <v>12</v>
      </c>
      <c r="W13" s="6">
        <f t="shared" si="2"/>
        <v>12</v>
      </c>
      <c r="X13" s="6">
        <v>0</v>
      </c>
      <c r="Y13" s="6">
        <v>11</v>
      </c>
      <c r="Z13" s="6">
        <v>11</v>
      </c>
      <c r="AA13" s="6">
        <v>11</v>
      </c>
      <c r="AB13" s="6">
        <v>0</v>
      </c>
      <c r="AC13" s="6">
        <v>0</v>
      </c>
      <c r="AD13" s="6">
        <v>11</v>
      </c>
      <c r="AE13" s="6">
        <v>0</v>
      </c>
      <c r="AF13" s="6">
        <v>0</v>
      </c>
      <c r="AG13" s="6">
        <v>12</v>
      </c>
      <c r="AH13" s="6">
        <v>0</v>
      </c>
      <c r="AI13" s="6">
        <v>13</v>
      </c>
      <c r="AJ13" s="6">
        <v>0</v>
      </c>
      <c r="AK13" s="6">
        <v>13</v>
      </c>
      <c r="AL13" s="6">
        <v>0</v>
      </c>
      <c r="AM13" s="6">
        <v>12</v>
      </c>
      <c r="AN13" s="6">
        <v>0</v>
      </c>
      <c r="AO13" s="6">
        <v>11</v>
      </c>
      <c r="AP13" s="6">
        <v>11</v>
      </c>
      <c r="AQ13" s="6">
        <v>11</v>
      </c>
      <c r="AR13" s="6">
        <v>0</v>
      </c>
      <c r="AS13" s="6">
        <v>11</v>
      </c>
      <c r="AT13" s="6">
        <v>0</v>
      </c>
      <c r="AU13" s="6">
        <v>0</v>
      </c>
      <c r="AV13" s="6">
        <v>0</v>
      </c>
      <c r="AW13" s="6">
        <v>13</v>
      </c>
      <c r="AX13" s="6">
        <v>0</v>
      </c>
      <c r="AY13" s="6">
        <v>13</v>
      </c>
      <c r="AZ13" s="6">
        <v>0</v>
      </c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</row>
    <row r="14" spans="1:295" s="29" customFormat="1" x14ac:dyDescent="0.2">
      <c r="A14" s="6" t="s">
        <v>71</v>
      </c>
      <c r="B14" s="6">
        <v>41</v>
      </c>
      <c r="C14" s="6">
        <v>0</v>
      </c>
      <c r="D14" s="6">
        <v>14</v>
      </c>
      <c r="E14" s="6">
        <v>3</v>
      </c>
      <c r="F14" s="6">
        <v>0</v>
      </c>
      <c r="G14" s="6">
        <v>2</v>
      </c>
      <c r="H14" s="6">
        <v>2</v>
      </c>
      <c r="I14" s="6">
        <v>9</v>
      </c>
      <c r="J14" s="6">
        <v>3</v>
      </c>
      <c r="K14" s="6">
        <v>1</v>
      </c>
      <c r="L14" s="6">
        <v>7</v>
      </c>
      <c r="M14" s="6">
        <v>17</v>
      </c>
      <c r="N14" s="6">
        <v>24</v>
      </c>
      <c r="O14" s="6">
        <f>SUM(Table1[[#This Row],[Column2]:[Column3]])</f>
        <v>41</v>
      </c>
      <c r="P14" s="6">
        <f>SUM(Table1[[#This Row],[Column4]:[Column11]])</f>
        <v>41</v>
      </c>
      <c r="Q14" s="6">
        <f t="shared" si="1"/>
        <v>41</v>
      </c>
      <c r="R14" s="6">
        <v>0</v>
      </c>
      <c r="S14" s="6">
        <v>44</v>
      </c>
      <c r="T14" s="6">
        <v>0</v>
      </c>
      <c r="U14" s="17">
        <f>SUM(B14:C14)</f>
        <v>41</v>
      </c>
      <c r="V14" s="17">
        <f t="shared" si="0"/>
        <v>41</v>
      </c>
      <c r="W14" s="17">
        <f t="shared" si="2"/>
        <v>41</v>
      </c>
      <c r="X14" s="17">
        <v>0</v>
      </c>
      <c r="Y14" s="17">
        <v>46</v>
      </c>
      <c r="Z14" s="17">
        <v>46</v>
      </c>
      <c r="AA14" s="17">
        <v>46</v>
      </c>
      <c r="AB14" s="17">
        <v>0</v>
      </c>
      <c r="AC14" s="17">
        <v>0</v>
      </c>
      <c r="AD14" s="17">
        <v>41</v>
      </c>
      <c r="AE14" s="17">
        <v>12</v>
      </c>
      <c r="AF14" s="17">
        <v>12</v>
      </c>
      <c r="AG14" s="17">
        <v>33</v>
      </c>
      <c r="AH14" s="17">
        <v>1</v>
      </c>
      <c r="AI14" s="17">
        <v>39</v>
      </c>
      <c r="AJ14" s="17">
        <v>1</v>
      </c>
      <c r="AK14" s="17">
        <v>41</v>
      </c>
      <c r="AL14" s="17">
        <v>0</v>
      </c>
      <c r="AM14" s="6">
        <v>43</v>
      </c>
      <c r="AN14" s="6">
        <v>0</v>
      </c>
      <c r="AO14" s="6">
        <v>46</v>
      </c>
      <c r="AP14" s="6">
        <v>46</v>
      </c>
      <c r="AQ14" s="6">
        <v>46</v>
      </c>
      <c r="AR14" s="6">
        <v>0</v>
      </c>
      <c r="AS14" s="6">
        <v>41</v>
      </c>
      <c r="AT14" s="6">
        <v>0</v>
      </c>
      <c r="AU14" s="6">
        <v>12</v>
      </c>
      <c r="AV14" s="6">
        <v>1</v>
      </c>
      <c r="AW14" s="6">
        <v>39</v>
      </c>
      <c r="AX14" s="6">
        <v>1</v>
      </c>
      <c r="AY14" s="6">
        <v>41</v>
      </c>
      <c r="AZ14" s="6">
        <v>0</v>
      </c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  <c r="IW14" s="22"/>
      <c r="IX14" s="22"/>
      <c r="IY14" s="22"/>
      <c r="IZ14" s="22"/>
      <c r="JA14" s="22"/>
      <c r="JB14" s="22"/>
      <c r="JC14" s="22"/>
      <c r="JD14" s="22"/>
      <c r="JE14" s="22"/>
      <c r="JF14" s="22"/>
      <c r="JG14" s="22"/>
      <c r="JH14" s="22"/>
      <c r="JI14" s="22"/>
      <c r="JJ14" s="22"/>
      <c r="JK14" s="22"/>
      <c r="JL14" s="22"/>
      <c r="JM14" s="22"/>
      <c r="JN14" s="22"/>
      <c r="JO14" s="22"/>
      <c r="JP14" s="22"/>
      <c r="JQ14" s="22"/>
      <c r="JR14" s="22"/>
      <c r="JS14" s="22"/>
      <c r="JT14" s="22"/>
      <c r="JU14" s="22"/>
      <c r="JV14" s="22"/>
      <c r="JW14" s="22"/>
      <c r="JX14" s="22"/>
      <c r="JY14" s="22"/>
      <c r="JZ14" s="22"/>
      <c r="KA14" s="22"/>
      <c r="KB14" s="22"/>
      <c r="KC14" s="22"/>
      <c r="KD14" s="22"/>
      <c r="KE14" s="22"/>
      <c r="KF14" s="22"/>
      <c r="KG14" s="22"/>
      <c r="KH14" s="22"/>
      <c r="KI14" s="22"/>
    </row>
    <row r="15" spans="1:295" s="48" customFormat="1" x14ac:dyDescent="0.2">
      <c r="A15" s="6" t="s">
        <v>117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f>SUM(Table1[[#This Row],[Column2]:[Column3]])</f>
        <v>0</v>
      </c>
      <c r="P15" s="6">
        <f>SUM(Table1[[#This Row],[Column4]:[Column11]])</f>
        <v>0</v>
      </c>
      <c r="Q15" s="6">
        <f t="shared" si="1"/>
        <v>0</v>
      </c>
      <c r="R15" s="6">
        <v>0</v>
      </c>
      <c r="S15" s="6">
        <v>0</v>
      </c>
      <c r="T15" s="6">
        <v>0</v>
      </c>
      <c r="U15" s="6">
        <f>SUM(B15:C15)</f>
        <v>0</v>
      </c>
      <c r="V15" s="6">
        <f t="shared" si="0"/>
        <v>0</v>
      </c>
      <c r="W15" s="6">
        <f t="shared" si="2"/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6">
        <v>0</v>
      </c>
      <c r="AX15" s="6">
        <v>0</v>
      </c>
      <c r="AY15" s="6">
        <v>0</v>
      </c>
      <c r="AZ15" s="6">
        <v>0</v>
      </c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</row>
    <row r="16" spans="1:295" s="14" customFormat="1" x14ac:dyDescent="0.2">
      <c r="A16" s="6" t="s">
        <v>76</v>
      </c>
      <c r="B16" s="6">
        <v>4</v>
      </c>
      <c r="C16" s="6">
        <v>3</v>
      </c>
      <c r="D16" s="6">
        <v>1</v>
      </c>
      <c r="E16" s="6">
        <v>0</v>
      </c>
      <c r="F16" s="6">
        <v>0</v>
      </c>
      <c r="G16" s="6">
        <v>0</v>
      </c>
      <c r="H16" s="6">
        <v>0</v>
      </c>
      <c r="I16" s="6">
        <v>1</v>
      </c>
      <c r="J16" s="6">
        <v>0</v>
      </c>
      <c r="K16" s="6">
        <v>5</v>
      </c>
      <c r="L16" s="6">
        <v>0</v>
      </c>
      <c r="M16" s="6">
        <v>2</v>
      </c>
      <c r="N16" s="6">
        <v>5</v>
      </c>
      <c r="O16" s="6">
        <v>7</v>
      </c>
      <c r="P16" s="6">
        <v>7</v>
      </c>
      <c r="Q16" s="6">
        <v>7</v>
      </c>
      <c r="R16" s="6">
        <v>0</v>
      </c>
      <c r="S16" s="6">
        <v>5</v>
      </c>
      <c r="T16" s="6">
        <v>0</v>
      </c>
      <c r="U16" s="6" t="s">
        <v>127</v>
      </c>
      <c r="V16" s="6">
        <v>8</v>
      </c>
      <c r="W16" s="6">
        <v>8</v>
      </c>
      <c r="X16" s="6">
        <v>0</v>
      </c>
      <c r="Y16" s="6">
        <v>12</v>
      </c>
      <c r="Z16" s="6">
        <v>12</v>
      </c>
      <c r="AA16" s="6">
        <v>12</v>
      </c>
      <c r="AB16" s="6">
        <v>12</v>
      </c>
      <c r="AC16" s="6">
        <v>0</v>
      </c>
      <c r="AD16" s="6">
        <v>12</v>
      </c>
      <c r="AE16" s="6">
        <v>7</v>
      </c>
      <c r="AF16" s="6">
        <v>7</v>
      </c>
      <c r="AG16" s="6">
        <v>7</v>
      </c>
      <c r="AH16" s="6">
        <v>0</v>
      </c>
      <c r="AI16" s="6">
        <v>9</v>
      </c>
      <c r="AJ16" s="6">
        <v>0</v>
      </c>
      <c r="AK16" s="6">
        <v>9</v>
      </c>
      <c r="AL16" s="6">
        <v>2</v>
      </c>
      <c r="AM16" s="6">
        <v>8</v>
      </c>
      <c r="AN16" s="6">
        <v>0</v>
      </c>
      <c r="AO16" s="6">
        <v>12</v>
      </c>
      <c r="AP16" s="6">
        <v>12</v>
      </c>
      <c r="AQ16" s="6">
        <v>12</v>
      </c>
      <c r="AR16" s="6">
        <v>12</v>
      </c>
      <c r="AS16" s="6">
        <v>12</v>
      </c>
      <c r="AT16" s="6">
        <v>0</v>
      </c>
      <c r="AU16" s="6">
        <v>7</v>
      </c>
      <c r="AV16" s="6">
        <v>0</v>
      </c>
      <c r="AW16" s="6">
        <v>9</v>
      </c>
      <c r="AX16" s="6">
        <v>0</v>
      </c>
      <c r="AY16" s="6">
        <v>9</v>
      </c>
      <c r="AZ16" s="6">
        <v>2</v>
      </c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</row>
    <row r="17" spans="1:295" s="48" customFormat="1" x14ac:dyDescent="0.2">
      <c r="A17" s="6" t="s">
        <v>79</v>
      </c>
      <c r="B17" s="6">
        <v>4</v>
      </c>
      <c r="C17" s="6">
        <v>1</v>
      </c>
      <c r="D17" s="6">
        <v>5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3</v>
      </c>
      <c r="N17" s="6">
        <v>2</v>
      </c>
      <c r="O17" s="6">
        <v>5</v>
      </c>
      <c r="P17" s="6">
        <v>5</v>
      </c>
      <c r="Q17" s="6">
        <v>5</v>
      </c>
      <c r="R17" s="6">
        <v>0</v>
      </c>
      <c r="S17" s="6">
        <v>7</v>
      </c>
      <c r="T17" s="6">
        <v>0</v>
      </c>
      <c r="U17" s="6">
        <f t="shared" ref="U17:U34" si="3">SUM(B17:C17)</f>
        <v>5</v>
      </c>
      <c r="V17" s="6">
        <f t="shared" ref="V17:V29" si="4">SUM(D17:L17)</f>
        <v>5</v>
      </c>
      <c r="W17" s="6">
        <f t="shared" ref="W17:W34" si="5">SUM(M17:N17)</f>
        <v>5</v>
      </c>
      <c r="X17" s="6">
        <v>0</v>
      </c>
      <c r="Y17" s="6">
        <v>7</v>
      </c>
      <c r="Z17" s="6">
        <v>7</v>
      </c>
      <c r="AA17" s="6">
        <v>7</v>
      </c>
      <c r="AB17" s="6">
        <v>2</v>
      </c>
      <c r="AC17" s="6">
        <v>0</v>
      </c>
      <c r="AD17" s="6">
        <v>5</v>
      </c>
      <c r="AE17" s="6">
        <v>7</v>
      </c>
      <c r="AF17" s="6">
        <v>7</v>
      </c>
      <c r="AG17" s="6">
        <v>7</v>
      </c>
      <c r="AH17" s="6">
        <v>2</v>
      </c>
      <c r="AI17" s="6">
        <v>9</v>
      </c>
      <c r="AJ17" s="6">
        <v>2</v>
      </c>
      <c r="AK17" s="6">
        <v>5</v>
      </c>
      <c r="AL17" s="6">
        <v>0</v>
      </c>
      <c r="AM17" s="6">
        <v>7</v>
      </c>
      <c r="AN17" s="6">
        <v>0</v>
      </c>
      <c r="AO17" s="6">
        <v>7</v>
      </c>
      <c r="AP17" s="6">
        <v>7</v>
      </c>
      <c r="AQ17" s="6">
        <v>7</v>
      </c>
      <c r="AR17" s="6">
        <v>2</v>
      </c>
      <c r="AS17" s="6">
        <v>5</v>
      </c>
      <c r="AT17" s="6">
        <v>0</v>
      </c>
      <c r="AU17" s="6">
        <v>7</v>
      </c>
      <c r="AV17" s="6">
        <v>2</v>
      </c>
      <c r="AW17" s="6">
        <v>9</v>
      </c>
      <c r="AX17" s="6">
        <v>2</v>
      </c>
      <c r="AY17" s="6">
        <v>5</v>
      </c>
      <c r="AZ17" s="6">
        <v>0</v>
      </c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</row>
    <row r="18" spans="1:295" s="22" customFormat="1" x14ac:dyDescent="0.2">
      <c r="A18" s="22" t="s">
        <v>72</v>
      </c>
      <c r="B18" s="6">
        <v>19</v>
      </c>
      <c r="C18" s="6">
        <v>0</v>
      </c>
      <c r="D18" s="6">
        <v>6</v>
      </c>
      <c r="E18" s="6">
        <v>2</v>
      </c>
      <c r="F18" s="6">
        <v>0</v>
      </c>
      <c r="G18" s="6">
        <v>1</v>
      </c>
      <c r="H18" s="6">
        <v>0</v>
      </c>
      <c r="I18" s="6">
        <v>3</v>
      </c>
      <c r="J18" s="6">
        <v>0</v>
      </c>
      <c r="K18" s="6">
        <v>1</v>
      </c>
      <c r="L18" s="6">
        <v>6</v>
      </c>
      <c r="M18" s="6">
        <v>7</v>
      </c>
      <c r="N18" s="6">
        <v>12</v>
      </c>
      <c r="O18" s="6">
        <f>SUM(Table1[[#This Row],[Column2]:[Column3]])</f>
        <v>19</v>
      </c>
      <c r="P18" s="6">
        <f>SUM(Table1[[#This Row],[Column4]:[Column11]])</f>
        <v>19</v>
      </c>
      <c r="Q18" s="6">
        <f t="shared" si="1"/>
        <v>19</v>
      </c>
      <c r="R18" s="6">
        <v>0</v>
      </c>
      <c r="S18" s="6">
        <v>25</v>
      </c>
      <c r="T18" s="6">
        <v>0</v>
      </c>
      <c r="U18" s="22">
        <f t="shared" si="3"/>
        <v>19</v>
      </c>
      <c r="V18" s="22">
        <f t="shared" si="4"/>
        <v>19</v>
      </c>
      <c r="W18" s="22">
        <f t="shared" si="5"/>
        <v>19</v>
      </c>
      <c r="X18" s="22">
        <v>0</v>
      </c>
      <c r="Y18" s="22">
        <v>28</v>
      </c>
      <c r="Z18" s="22">
        <v>28</v>
      </c>
      <c r="AA18" s="22">
        <v>28</v>
      </c>
      <c r="AB18" s="22">
        <v>0</v>
      </c>
      <c r="AC18" s="22">
        <v>0</v>
      </c>
      <c r="AD18" s="22">
        <v>24</v>
      </c>
      <c r="AE18" s="22">
        <v>22</v>
      </c>
      <c r="AF18" s="22">
        <v>22</v>
      </c>
      <c r="AG18" s="22">
        <v>22</v>
      </c>
      <c r="AH18" s="22">
        <v>0</v>
      </c>
      <c r="AI18" s="22">
        <v>24</v>
      </c>
      <c r="AJ18" s="22">
        <v>2</v>
      </c>
      <c r="AK18" s="22">
        <v>19</v>
      </c>
      <c r="AL18" s="22">
        <v>1</v>
      </c>
      <c r="AM18" s="6">
        <v>29</v>
      </c>
      <c r="AN18" s="6">
        <v>0</v>
      </c>
      <c r="AO18" s="6">
        <v>28</v>
      </c>
      <c r="AP18" s="6">
        <v>28</v>
      </c>
      <c r="AQ18" s="6">
        <v>28</v>
      </c>
      <c r="AR18" s="6">
        <v>0</v>
      </c>
      <c r="AS18" s="6">
        <v>24</v>
      </c>
      <c r="AT18" s="6">
        <v>0</v>
      </c>
      <c r="AU18" s="6">
        <v>22</v>
      </c>
      <c r="AV18" s="6">
        <v>0</v>
      </c>
      <c r="AW18" s="6">
        <v>24</v>
      </c>
      <c r="AX18" s="6">
        <v>2</v>
      </c>
      <c r="AY18" s="6">
        <v>19</v>
      </c>
      <c r="AZ18" s="6">
        <v>1</v>
      </c>
    </row>
    <row r="19" spans="1:295" s="48" customFormat="1" x14ac:dyDescent="0.2">
      <c r="A19" s="6" t="s">
        <v>77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f>SUM(Table1[[#This Row],[Column2]:[Column3]])</f>
        <v>0</v>
      </c>
      <c r="P19" s="6">
        <f>SUM(Table1[[#This Row],[Column4]:[Column11]])</f>
        <v>0</v>
      </c>
      <c r="Q19" s="6">
        <f t="shared" si="1"/>
        <v>0</v>
      </c>
      <c r="R19" s="6">
        <v>0</v>
      </c>
      <c r="S19" s="6">
        <v>0</v>
      </c>
      <c r="T19" s="6">
        <v>0</v>
      </c>
      <c r="U19" s="6">
        <f t="shared" si="3"/>
        <v>0</v>
      </c>
      <c r="V19" s="6">
        <f t="shared" si="4"/>
        <v>0</v>
      </c>
      <c r="W19" s="6">
        <f t="shared" si="5"/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6">
        <v>0</v>
      </c>
      <c r="AX19" s="6">
        <v>0</v>
      </c>
      <c r="AY19" s="6">
        <v>0</v>
      </c>
      <c r="AZ19" s="6">
        <v>0</v>
      </c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</row>
    <row r="20" spans="1:295" s="14" customFormat="1" x14ac:dyDescent="0.2">
      <c r="A20" s="6" t="s">
        <v>28</v>
      </c>
      <c r="B20" s="6">
        <v>7</v>
      </c>
      <c r="C20" s="6">
        <v>1</v>
      </c>
      <c r="D20" s="6">
        <v>3</v>
      </c>
      <c r="E20" s="6">
        <v>3</v>
      </c>
      <c r="F20" s="6">
        <v>0</v>
      </c>
      <c r="G20" s="6">
        <v>1</v>
      </c>
      <c r="H20" s="6">
        <v>0</v>
      </c>
      <c r="I20" s="6">
        <v>0</v>
      </c>
      <c r="J20" s="6">
        <v>0</v>
      </c>
      <c r="K20" s="6">
        <v>1</v>
      </c>
      <c r="L20" s="6">
        <v>0</v>
      </c>
      <c r="M20" s="6">
        <v>3</v>
      </c>
      <c r="N20" s="6">
        <v>5</v>
      </c>
      <c r="O20" s="6">
        <f>SUM(Table1[[#This Row],[Column2]:[Column3]])</f>
        <v>8</v>
      </c>
      <c r="P20" s="6">
        <f>SUM(Table1[[#This Row],[Column4]:[Column11]])</f>
        <v>8</v>
      </c>
      <c r="Q20" s="6">
        <f t="shared" si="1"/>
        <v>8</v>
      </c>
      <c r="R20" s="6">
        <v>0</v>
      </c>
      <c r="S20" s="6">
        <v>6</v>
      </c>
      <c r="T20" s="6">
        <v>0</v>
      </c>
      <c r="U20" s="6">
        <f t="shared" si="3"/>
        <v>8</v>
      </c>
      <c r="V20" s="6">
        <f t="shared" si="4"/>
        <v>8</v>
      </c>
      <c r="W20" s="6">
        <f t="shared" si="5"/>
        <v>8</v>
      </c>
      <c r="X20" s="6">
        <v>0</v>
      </c>
      <c r="Y20" s="6">
        <v>9</v>
      </c>
      <c r="Z20" s="6">
        <v>9</v>
      </c>
      <c r="AA20" s="6">
        <v>9</v>
      </c>
      <c r="AB20" s="6">
        <v>0</v>
      </c>
      <c r="AC20" s="6">
        <v>0</v>
      </c>
      <c r="AD20" s="6">
        <v>9</v>
      </c>
      <c r="AE20" s="6">
        <v>9</v>
      </c>
      <c r="AF20" s="6">
        <v>9</v>
      </c>
      <c r="AG20" s="6">
        <v>9</v>
      </c>
      <c r="AH20" s="6">
        <v>0</v>
      </c>
      <c r="AI20" s="6">
        <v>10</v>
      </c>
      <c r="AJ20" s="6">
        <v>0</v>
      </c>
      <c r="AK20" s="6">
        <v>14</v>
      </c>
      <c r="AL20" s="6">
        <v>0</v>
      </c>
      <c r="AM20" s="6">
        <v>9</v>
      </c>
      <c r="AN20" s="6">
        <v>0</v>
      </c>
      <c r="AO20" s="6">
        <v>9</v>
      </c>
      <c r="AP20" s="6">
        <v>9</v>
      </c>
      <c r="AQ20" s="6">
        <v>9</v>
      </c>
      <c r="AR20" s="6">
        <v>0</v>
      </c>
      <c r="AS20" s="6">
        <v>9</v>
      </c>
      <c r="AT20" s="6">
        <v>0</v>
      </c>
      <c r="AU20" s="6">
        <v>9</v>
      </c>
      <c r="AV20" s="6">
        <v>0</v>
      </c>
      <c r="AW20" s="6">
        <v>10</v>
      </c>
      <c r="AX20" s="6">
        <v>0</v>
      </c>
      <c r="AY20" s="6">
        <v>14</v>
      </c>
      <c r="AZ20" s="6">
        <v>0</v>
      </c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</row>
    <row r="21" spans="1:295" s="14" customFormat="1" x14ac:dyDescent="0.2">
      <c r="A21" s="6" t="s">
        <v>159</v>
      </c>
      <c r="B21" s="6" t="s">
        <v>166</v>
      </c>
      <c r="C21" s="6" t="s">
        <v>166</v>
      </c>
      <c r="D21" s="6" t="s">
        <v>166</v>
      </c>
      <c r="E21" s="6" t="s">
        <v>166</v>
      </c>
      <c r="F21" s="6" t="s">
        <v>166</v>
      </c>
      <c r="G21" s="6" t="s">
        <v>166</v>
      </c>
      <c r="H21" s="6" t="s">
        <v>166</v>
      </c>
      <c r="I21" s="6" t="s">
        <v>166</v>
      </c>
      <c r="J21" s="6" t="s">
        <v>166</v>
      </c>
      <c r="K21" s="6" t="s">
        <v>166</v>
      </c>
      <c r="L21" s="6" t="s">
        <v>166</v>
      </c>
      <c r="M21" s="6" t="s">
        <v>166</v>
      </c>
      <c r="N21" s="6" t="s">
        <v>166</v>
      </c>
      <c r="O21" s="6">
        <f>SUM(Table1[[#This Row],[Column2]:[Column3]])</f>
        <v>0</v>
      </c>
      <c r="P21" s="6">
        <f>SUM(Table1[[#This Row],[Column4]:[Column11]])</f>
        <v>0</v>
      </c>
      <c r="Q21" s="6">
        <f t="shared" si="1"/>
        <v>0</v>
      </c>
      <c r="R21" s="6" t="s">
        <v>177</v>
      </c>
      <c r="S21" s="6" t="s">
        <v>166</v>
      </c>
      <c r="T21" s="6" t="s">
        <v>166</v>
      </c>
      <c r="U21" s="49">
        <f t="shared" si="3"/>
        <v>0</v>
      </c>
      <c r="V21" s="49">
        <f t="shared" si="4"/>
        <v>0</v>
      </c>
      <c r="W21" s="49">
        <f t="shared" si="5"/>
        <v>0</v>
      </c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6">
        <v>2</v>
      </c>
      <c r="AN21" s="6">
        <v>0</v>
      </c>
      <c r="AO21" s="6">
        <v>1</v>
      </c>
      <c r="AP21" s="6">
        <v>1</v>
      </c>
      <c r="AQ21" s="6">
        <v>1</v>
      </c>
      <c r="AR21" s="6">
        <v>0</v>
      </c>
      <c r="AS21" s="6">
        <v>2</v>
      </c>
      <c r="AT21" s="6">
        <v>0</v>
      </c>
      <c r="AU21" s="6">
        <v>1</v>
      </c>
      <c r="AV21" s="6">
        <v>0</v>
      </c>
      <c r="AW21" s="6">
        <v>2</v>
      </c>
      <c r="AX21" s="6">
        <v>0</v>
      </c>
      <c r="AY21" s="6">
        <v>2</v>
      </c>
      <c r="AZ21" s="6">
        <v>0</v>
      </c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</row>
    <row r="22" spans="1:295" s="45" customFormat="1" x14ac:dyDescent="0.2">
      <c r="A22" s="6" t="s">
        <v>61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6">
        <f>SUM(Table1[[#This Row],[Column2]:[Column3]])</f>
        <v>0</v>
      </c>
      <c r="P22" s="6">
        <f>SUM(Table1[[#This Row],[Column4]:[Column11]])</f>
        <v>0</v>
      </c>
      <c r="Q22" s="6">
        <f t="shared" si="1"/>
        <v>0</v>
      </c>
      <c r="R22" s="20">
        <v>3</v>
      </c>
      <c r="S22" s="6">
        <v>0</v>
      </c>
      <c r="T22" s="6">
        <v>3</v>
      </c>
      <c r="U22" s="6">
        <f t="shared" si="3"/>
        <v>0</v>
      </c>
      <c r="V22" s="6">
        <f t="shared" si="4"/>
        <v>0</v>
      </c>
      <c r="W22" s="6">
        <f t="shared" si="5"/>
        <v>0</v>
      </c>
      <c r="X22" s="6">
        <v>4</v>
      </c>
      <c r="Y22" s="6">
        <v>0</v>
      </c>
      <c r="Z22" s="6">
        <v>0</v>
      </c>
      <c r="AA22" s="6">
        <v>0</v>
      </c>
      <c r="AB22" s="6">
        <v>2</v>
      </c>
      <c r="AC22" s="6">
        <v>2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4</v>
      </c>
      <c r="AO22" s="6">
        <v>0</v>
      </c>
      <c r="AP22" s="6">
        <v>0</v>
      </c>
      <c r="AQ22" s="6">
        <v>0</v>
      </c>
      <c r="AR22" s="6">
        <v>2</v>
      </c>
      <c r="AS22" s="6">
        <v>0</v>
      </c>
      <c r="AT22" s="6">
        <v>2</v>
      </c>
      <c r="AU22" s="6">
        <v>0</v>
      </c>
      <c r="AV22" s="6">
        <v>0</v>
      </c>
      <c r="AW22" s="6">
        <v>0</v>
      </c>
      <c r="AX22" s="6">
        <v>0</v>
      </c>
      <c r="AY22" s="6">
        <v>0</v>
      </c>
      <c r="AZ22" s="6">
        <v>0</v>
      </c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</row>
    <row r="23" spans="1:295" x14ac:dyDescent="0.2">
      <c r="A23" s="6" t="s">
        <v>78</v>
      </c>
      <c r="B23" s="6">
        <v>44</v>
      </c>
      <c r="C23" s="6">
        <v>20</v>
      </c>
      <c r="D23" s="6">
        <v>36</v>
      </c>
      <c r="E23" s="6">
        <v>4</v>
      </c>
      <c r="F23" s="6">
        <v>0</v>
      </c>
      <c r="G23" s="6">
        <v>0</v>
      </c>
      <c r="H23" s="6">
        <v>15</v>
      </c>
      <c r="I23" s="6">
        <v>1</v>
      </c>
      <c r="J23" s="6">
        <v>2</v>
      </c>
      <c r="K23" s="6">
        <v>2</v>
      </c>
      <c r="L23" s="6">
        <v>4</v>
      </c>
      <c r="M23" s="6">
        <v>27</v>
      </c>
      <c r="N23" s="6">
        <v>37</v>
      </c>
      <c r="O23" s="6">
        <v>64</v>
      </c>
      <c r="P23" s="6">
        <v>64</v>
      </c>
      <c r="Q23" s="6">
        <v>64</v>
      </c>
      <c r="R23" s="6">
        <v>1</v>
      </c>
      <c r="S23" s="6">
        <v>63</v>
      </c>
      <c r="T23" s="6">
        <v>4</v>
      </c>
      <c r="U23" s="17">
        <f t="shared" si="3"/>
        <v>64</v>
      </c>
      <c r="V23" s="17">
        <f t="shared" si="4"/>
        <v>64</v>
      </c>
      <c r="W23" s="17">
        <f t="shared" si="5"/>
        <v>64</v>
      </c>
      <c r="X23" s="17">
        <v>3</v>
      </c>
      <c r="Y23" s="17">
        <v>68</v>
      </c>
      <c r="Z23" s="17">
        <v>68</v>
      </c>
      <c r="AA23" s="17">
        <v>68</v>
      </c>
      <c r="AB23" s="17">
        <v>4</v>
      </c>
      <c r="AC23" s="17">
        <v>0</v>
      </c>
      <c r="AD23" s="17">
        <v>72</v>
      </c>
      <c r="AE23" s="17">
        <v>72</v>
      </c>
      <c r="AF23" s="17">
        <v>72</v>
      </c>
      <c r="AG23" s="17">
        <v>72</v>
      </c>
      <c r="AH23" s="17">
        <v>0</v>
      </c>
      <c r="AI23" s="17">
        <v>76</v>
      </c>
      <c r="AJ23" s="17">
        <v>0</v>
      </c>
      <c r="AK23" s="17">
        <v>74</v>
      </c>
      <c r="AL23" s="17">
        <v>0</v>
      </c>
      <c r="AM23" s="6">
        <v>63</v>
      </c>
      <c r="AN23" s="6">
        <v>3</v>
      </c>
      <c r="AO23" s="6">
        <v>68</v>
      </c>
      <c r="AP23" s="6">
        <v>68</v>
      </c>
      <c r="AQ23" s="6">
        <v>68</v>
      </c>
      <c r="AR23" s="6">
        <v>4</v>
      </c>
      <c r="AS23" s="6">
        <v>72</v>
      </c>
      <c r="AT23" s="6">
        <v>0</v>
      </c>
      <c r="AU23" s="6">
        <v>72</v>
      </c>
      <c r="AV23" s="6">
        <v>0</v>
      </c>
      <c r="AW23" s="6">
        <v>76</v>
      </c>
      <c r="AX23" s="6">
        <v>0</v>
      </c>
      <c r="AY23" s="6">
        <v>74</v>
      </c>
      <c r="AZ23" s="6">
        <v>0</v>
      </c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  <c r="IU23" s="22"/>
      <c r="IV23" s="22"/>
      <c r="IW23" s="22"/>
      <c r="IX23" s="22"/>
      <c r="IY23" s="22"/>
      <c r="IZ23" s="22"/>
      <c r="JA23" s="22"/>
      <c r="JB23" s="22"/>
      <c r="JC23" s="22"/>
      <c r="JD23" s="22"/>
      <c r="JE23" s="22"/>
      <c r="JF23" s="22"/>
      <c r="JG23" s="22"/>
      <c r="JH23" s="22"/>
      <c r="JI23" s="22"/>
      <c r="JJ23" s="22"/>
      <c r="JK23" s="22"/>
      <c r="JL23" s="22"/>
      <c r="JM23" s="22"/>
      <c r="JN23" s="22"/>
      <c r="JO23" s="22"/>
      <c r="JP23" s="22"/>
      <c r="JQ23" s="22"/>
      <c r="JR23" s="22"/>
      <c r="JS23" s="22"/>
      <c r="JT23" s="22"/>
      <c r="JU23" s="22"/>
      <c r="JV23" s="22"/>
      <c r="JW23" s="22"/>
      <c r="JX23" s="22"/>
      <c r="JY23" s="22"/>
      <c r="JZ23" s="22"/>
      <c r="KA23" s="22"/>
      <c r="KB23" s="22"/>
      <c r="KC23" s="22"/>
      <c r="KD23" s="22"/>
      <c r="KE23" s="22"/>
      <c r="KF23" s="22"/>
      <c r="KG23" s="22"/>
      <c r="KH23" s="22"/>
      <c r="KI23" s="22"/>
    </row>
    <row r="24" spans="1:295" s="45" customFormat="1" x14ac:dyDescent="0.2">
      <c r="A24" s="6" t="s">
        <v>176</v>
      </c>
      <c r="B24" s="6" t="s">
        <v>166</v>
      </c>
      <c r="C24" s="6" t="s">
        <v>166</v>
      </c>
      <c r="D24" s="6" t="s">
        <v>166</v>
      </c>
      <c r="E24" s="6" t="s">
        <v>166</v>
      </c>
      <c r="F24" s="6" t="s">
        <v>166</v>
      </c>
      <c r="G24" s="6" t="s">
        <v>166</v>
      </c>
      <c r="H24" s="6" t="s">
        <v>166</v>
      </c>
      <c r="I24" s="6" t="s">
        <v>166</v>
      </c>
      <c r="J24" s="6" t="s">
        <v>166</v>
      </c>
      <c r="K24" s="6" t="s">
        <v>166</v>
      </c>
      <c r="L24" s="6" t="s">
        <v>166</v>
      </c>
      <c r="M24" s="6" t="s">
        <v>166</v>
      </c>
      <c r="N24" s="6" t="s">
        <v>166</v>
      </c>
      <c r="O24" s="6" t="s">
        <v>166</v>
      </c>
      <c r="P24" s="6" t="s">
        <v>166</v>
      </c>
      <c r="Q24" s="6" t="s">
        <v>166</v>
      </c>
      <c r="R24" s="6" t="s">
        <v>166</v>
      </c>
      <c r="S24" s="6">
        <v>0</v>
      </c>
      <c r="T24" s="6">
        <v>0</v>
      </c>
      <c r="U24" s="6">
        <f t="shared" si="3"/>
        <v>0</v>
      </c>
      <c r="V24" s="6">
        <f t="shared" si="4"/>
        <v>0</v>
      </c>
      <c r="W24" s="6">
        <f t="shared" si="5"/>
        <v>0</v>
      </c>
      <c r="X24" s="6">
        <v>0</v>
      </c>
      <c r="Y24" s="6">
        <v>1</v>
      </c>
      <c r="Z24" s="6">
        <v>1</v>
      </c>
      <c r="AA24" s="6">
        <v>1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1</v>
      </c>
      <c r="AL24" s="6">
        <v>0</v>
      </c>
      <c r="AM24" s="6">
        <v>0</v>
      </c>
      <c r="AN24" s="6">
        <v>0</v>
      </c>
      <c r="AO24" s="6">
        <v>1</v>
      </c>
      <c r="AP24" s="6">
        <v>1</v>
      </c>
      <c r="AQ24" s="6">
        <v>1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1</v>
      </c>
      <c r="AZ24" s="6">
        <v>0</v>
      </c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</row>
    <row r="25" spans="1:295" s="45" customFormat="1" x14ac:dyDescent="0.2">
      <c r="A25" s="6" t="s">
        <v>30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f>SUM(Table1[[#This Row],[Column2]:[Column3]])</f>
        <v>0</v>
      </c>
      <c r="P25" s="6">
        <f>SUM(Table1[[#This Row],[Column4]:[Column11]])</f>
        <v>0</v>
      </c>
      <c r="Q25" s="6">
        <f t="shared" si="1"/>
        <v>0</v>
      </c>
      <c r="R25" s="38"/>
      <c r="S25" s="6">
        <v>0</v>
      </c>
      <c r="T25" s="6">
        <v>0</v>
      </c>
      <c r="U25" s="6">
        <f t="shared" si="3"/>
        <v>0</v>
      </c>
      <c r="V25" s="6">
        <f t="shared" si="4"/>
        <v>0</v>
      </c>
      <c r="W25" s="6">
        <f t="shared" si="5"/>
        <v>0</v>
      </c>
      <c r="X25" s="6"/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/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6">
        <v>0</v>
      </c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</row>
    <row r="26" spans="1:295" s="14" customFormat="1" x14ac:dyDescent="0.2">
      <c r="A26" s="6" t="s">
        <v>123</v>
      </c>
      <c r="B26" s="6">
        <v>24</v>
      </c>
      <c r="C26" s="6">
        <v>1</v>
      </c>
      <c r="D26" s="6">
        <v>17</v>
      </c>
      <c r="E26" s="6">
        <v>2</v>
      </c>
      <c r="F26" s="6">
        <v>0</v>
      </c>
      <c r="G26" s="6">
        <v>5</v>
      </c>
      <c r="H26" s="6">
        <v>0</v>
      </c>
      <c r="I26" s="6">
        <v>1</v>
      </c>
      <c r="J26" s="6">
        <v>0</v>
      </c>
      <c r="K26" s="6">
        <v>0</v>
      </c>
      <c r="L26" s="6">
        <v>0</v>
      </c>
      <c r="M26" s="6">
        <v>11</v>
      </c>
      <c r="N26" s="6">
        <v>14</v>
      </c>
      <c r="O26" s="6">
        <f>SUM(Table1[[#This Row],[Column2]:[Column3]])</f>
        <v>25</v>
      </c>
      <c r="P26" s="6">
        <f>SUM(Table1[[#This Row],[Column4]:[Column11]])</f>
        <v>25</v>
      </c>
      <c r="Q26" s="6">
        <f t="shared" si="1"/>
        <v>25</v>
      </c>
      <c r="R26" s="6">
        <v>0</v>
      </c>
      <c r="S26" s="6">
        <v>22</v>
      </c>
      <c r="T26" s="6">
        <v>0</v>
      </c>
      <c r="U26" s="6">
        <f t="shared" si="3"/>
        <v>25</v>
      </c>
      <c r="V26" s="6">
        <f t="shared" si="4"/>
        <v>25</v>
      </c>
      <c r="W26" s="6">
        <f t="shared" si="5"/>
        <v>25</v>
      </c>
      <c r="X26" s="6">
        <v>0</v>
      </c>
      <c r="Y26" s="6">
        <v>24</v>
      </c>
      <c r="Z26" s="6">
        <v>24</v>
      </c>
      <c r="AA26" s="6">
        <v>24</v>
      </c>
      <c r="AB26" s="6">
        <v>0</v>
      </c>
      <c r="AC26" s="6">
        <v>0</v>
      </c>
      <c r="AD26" s="6">
        <v>25</v>
      </c>
      <c r="AE26" s="6">
        <v>26</v>
      </c>
      <c r="AF26" s="6">
        <v>26</v>
      </c>
      <c r="AG26" s="6">
        <v>26</v>
      </c>
      <c r="AH26" s="6">
        <v>0</v>
      </c>
      <c r="AI26" s="6">
        <v>32</v>
      </c>
      <c r="AJ26" s="6">
        <v>0</v>
      </c>
      <c r="AK26" s="6">
        <v>30</v>
      </c>
      <c r="AL26" s="6">
        <v>0</v>
      </c>
      <c r="AM26" s="6">
        <v>21</v>
      </c>
      <c r="AN26" s="6">
        <v>0</v>
      </c>
      <c r="AO26" s="6">
        <v>24</v>
      </c>
      <c r="AP26" s="6">
        <v>24</v>
      </c>
      <c r="AQ26" s="6">
        <v>24</v>
      </c>
      <c r="AR26" s="6">
        <v>0</v>
      </c>
      <c r="AS26" s="6">
        <v>25</v>
      </c>
      <c r="AT26" s="6">
        <v>0</v>
      </c>
      <c r="AU26" s="6">
        <v>26</v>
      </c>
      <c r="AV26" s="6">
        <v>0</v>
      </c>
      <c r="AW26" s="6">
        <v>32</v>
      </c>
      <c r="AX26" s="6">
        <v>0</v>
      </c>
      <c r="AY26" s="6">
        <v>30</v>
      </c>
      <c r="AZ26" s="6">
        <v>0</v>
      </c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</row>
    <row r="27" spans="1:295" s="24" customFormat="1" x14ac:dyDescent="0.2">
      <c r="A27" s="22" t="s">
        <v>32</v>
      </c>
      <c r="B27" s="6">
        <v>3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3</v>
      </c>
      <c r="K27" s="6">
        <v>0</v>
      </c>
      <c r="L27" s="6">
        <v>0</v>
      </c>
      <c r="M27" s="6">
        <v>2</v>
      </c>
      <c r="N27" s="6">
        <v>1</v>
      </c>
      <c r="O27" s="6">
        <f>SUM(Table1[[#This Row],[Column2]:[Column3]])</f>
        <v>3</v>
      </c>
      <c r="P27" s="6">
        <f>SUM(Table1[[#This Row],[Column4]:[Column11]])</f>
        <v>3</v>
      </c>
      <c r="Q27" s="6">
        <f t="shared" si="1"/>
        <v>3</v>
      </c>
      <c r="R27" s="6">
        <v>0</v>
      </c>
      <c r="S27" s="6">
        <v>4</v>
      </c>
      <c r="T27" s="6">
        <v>0</v>
      </c>
      <c r="U27" s="17">
        <f t="shared" si="3"/>
        <v>3</v>
      </c>
      <c r="V27" s="17">
        <f t="shared" si="4"/>
        <v>3</v>
      </c>
      <c r="W27" s="17">
        <f t="shared" si="5"/>
        <v>3</v>
      </c>
      <c r="X27" s="17">
        <v>0</v>
      </c>
      <c r="Y27" s="17">
        <v>0</v>
      </c>
      <c r="Z27" s="17">
        <v>0</v>
      </c>
      <c r="AA27" s="17">
        <v>0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0</v>
      </c>
      <c r="AI27" s="17">
        <v>0</v>
      </c>
      <c r="AJ27" s="17">
        <v>0</v>
      </c>
      <c r="AK27" s="17">
        <v>0</v>
      </c>
      <c r="AL27" s="17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6">
        <v>0</v>
      </c>
      <c r="AX27" s="6">
        <v>0</v>
      </c>
      <c r="AY27" s="6">
        <v>0</v>
      </c>
      <c r="AZ27" s="6">
        <v>0</v>
      </c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/>
      <c r="IW27" s="22"/>
      <c r="IX27" s="22"/>
      <c r="IY27" s="22"/>
      <c r="IZ27" s="22"/>
      <c r="JA27" s="22"/>
      <c r="JB27" s="22"/>
      <c r="JC27" s="22"/>
      <c r="JD27" s="22"/>
      <c r="JE27" s="22"/>
      <c r="JF27" s="22"/>
      <c r="JG27" s="22"/>
      <c r="JH27" s="22"/>
      <c r="JI27" s="22"/>
      <c r="JJ27" s="22"/>
      <c r="JK27" s="22"/>
      <c r="JL27" s="22"/>
      <c r="JM27" s="22"/>
      <c r="JN27" s="22"/>
      <c r="JO27" s="22"/>
      <c r="JP27" s="22"/>
      <c r="JQ27" s="22"/>
      <c r="JR27" s="22"/>
      <c r="JS27" s="22"/>
      <c r="JT27" s="22"/>
      <c r="JU27" s="22"/>
      <c r="JV27" s="22"/>
      <c r="JW27" s="22"/>
      <c r="JX27" s="22"/>
      <c r="JY27" s="22"/>
      <c r="JZ27" s="22"/>
      <c r="KA27" s="22"/>
      <c r="KB27" s="22"/>
      <c r="KC27" s="22"/>
      <c r="KD27" s="22"/>
      <c r="KE27" s="22"/>
      <c r="KF27" s="22"/>
      <c r="KG27" s="22"/>
      <c r="KH27" s="22"/>
      <c r="KI27" s="22"/>
    </row>
    <row r="28" spans="1:295" s="24" customFormat="1" x14ac:dyDescent="0.2">
      <c r="A28" s="22" t="s">
        <v>33</v>
      </c>
      <c r="B28" s="6">
        <v>67</v>
      </c>
      <c r="C28" s="6">
        <v>23</v>
      </c>
      <c r="D28" s="6">
        <v>28</v>
      </c>
      <c r="E28" s="6">
        <v>19</v>
      </c>
      <c r="F28" s="6">
        <v>0</v>
      </c>
      <c r="G28" s="6">
        <v>15</v>
      </c>
      <c r="H28" s="6">
        <v>6</v>
      </c>
      <c r="I28" s="6">
        <v>11</v>
      </c>
      <c r="J28" s="6">
        <v>8</v>
      </c>
      <c r="K28" s="6">
        <v>2</v>
      </c>
      <c r="L28" s="6">
        <v>1</v>
      </c>
      <c r="M28" s="6">
        <v>30</v>
      </c>
      <c r="N28" s="6">
        <v>60</v>
      </c>
      <c r="O28" s="6">
        <f>SUM(Table1[[#This Row],[Column2]:[Column3]])</f>
        <v>90</v>
      </c>
      <c r="P28" s="6">
        <f>SUM(Table1[[#This Row],[Column4]:[Column11]])</f>
        <v>90</v>
      </c>
      <c r="Q28" s="6">
        <f t="shared" si="1"/>
        <v>90</v>
      </c>
      <c r="R28" s="6">
        <v>0</v>
      </c>
      <c r="S28" s="6">
        <v>100</v>
      </c>
      <c r="T28" s="6">
        <v>0</v>
      </c>
      <c r="U28" s="17">
        <f t="shared" si="3"/>
        <v>90</v>
      </c>
      <c r="V28" s="17">
        <f t="shared" si="4"/>
        <v>90</v>
      </c>
      <c r="W28" s="17">
        <f t="shared" si="5"/>
        <v>90</v>
      </c>
      <c r="X28" s="17">
        <v>0</v>
      </c>
      <c r="Y28" s="17">
        <v>145</v>
      </c>
      <c r="Z28" s="17">
        <v>145</v>
      </c>
      <c r="AA28" s="17">
        <v>145</v>
      </c>
      <c r="AB28" s="17">
        <v>0</v>
      </c>
      <c r="AC28" s="17">
        <v>0</v>
      </c>
      <c r="AD28" s="17">
        <v>154</v>
      </c>
      <c r="AE28" s="17">
        <v>184</v>
      </c>
      <c r="AF28" s="17">
        <v>184</v>
      </c>
      <c r="AG28" s="17">
        <v>184</v>
      </c>
      <c r="AH28" s="17">
        <v>0</v>
      </c>
      <c r="AI28" s="17">
        <v>192</v>
      </c>
      <c r="AJ28" s="17">
        <v>0</v>
      </c>
      <c r="AK28" s="17">
        <v>189</v>
      </c>
      <c r="AL28" s="17">
        <v>0</v>
      </c>
      <c r="AM28" s="6">
        <v>123</v>
      </c>
      <c r="AN28" s="6">
        <v>0</v>
      </c>
      <c r="AO28" s="6">
        <v>145</v>
      </c>
      <c r="AP28" s="6">
        <v>145</v>
      </c>
      <c r="AQ28" s="6">
        <v>145</v>
      </c>
      <c r="AR28" s="6">
        <v>0</v>
      </c>
      <c r="AS28" s="6">
        <v>154</v>
      </c>
      <c r="AT28" s="6">
        <v>0</v>
      </c>
      <c r="AU28" s="6">
        <v>184</v>
      </c>
      <c r="AV28" s="6">
        <v>0</v>
      </c>
      <c r="AW28" s="6">
        <v>192</v>
      </c>
      <c r="AX28" s="6">
        <v>0</v>
      </c>
      <c r="AY28" s="6">
        <v>189</v>
      </c>
      <c r="AZ28" s="6">
        <v>0</v>
      </c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/>
      <c r="IW28" s="22"/>
      <c r="IX28" s="22"/>
      <c r="IY28" s="22"/>
      <c r="IZ28" s="22"/>
      <c r="JA28" s="22"/>
      <c r="JB28" s="22"/>
      <c r="JC28" s="22"/>
      <c r="JD28" s="22"/>
      <c r="JE28" s="22"/>
      <c r="JF28" s="22"/>
      <c r="JG28" s="22"/>
      <c r="JH28" s="22"/>
      <c r="JI28" s="22"/>
      <c r="JJ28" s="22"/>
      <c r="JK28" s="22"/>
      <c r="JL28" s="22"/>
      <c r="JM28" s="22"/>
      <c r="JN28" s="22"/>
      <c r="JO28" s="22"/>
      <c r="JP28" s="22"/>
      <c r="JQ28" s="22"/>
      <c r="JR28" s="22"/>
      <c r="JS28" s="22"/>
      <c r="JT28" s="22"/>
      <c r="JU28" s="22"/>
      <c r="JV28" s="22"/>
      <c r="JW28" s="22"/>
      <c r="JX28" s="22"/>
      <c r="JY28" s="22"/>
      <c r="JZ28" s="22"/>
      <c r="KA28" s="22"/>
      <c r="KB28" s="22"/>
      <c r="KC28" s="22"/>
      <c r="KD28" s="22"/>
      <c r="KE28" s="22"/>
      <c r="KF28" s="22"/>
      <c r="KG28" s="22"/>
      <c r="KH28" s="22"/>
      <c r="KI28" s="22"/>
    </row>
    <row r="29" spans="1:295" s="24" customFormat="1" x14ac:dyDescent="0.2">
      <c r="A29" s="22" t="s">
        <v>34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f>SUM(Table1[[#This Row],[Column2]:[Column3]])</f>
        <v>0</v>
      </c>
      <c r="P29" s="6">
        <f>SUM(Table1[[#This Row],[Column4]:[Column11]])</f>
        <v>0</v>
      </c>
      <c r="Q29" s="6">
        <f t="shared" si="1"/>
        <v>0</v>
      </c>
      <c r="R29" s="38"/>
      <c r="S29" s="6">
        <v>0</v>
      </c>
      <c r="T29" s="6">
        <v>0</v>
      </c>
      <c r="U29" s="22">
        <f t="shared" si="3"/>
        <v>0</v>
      </c>
      <c r="V29" s="22">
        <f t="shared" si="4"/>
        <v>0</v>
      </c>
      <c r="W29" s="22">
        <f t="shared" si="5"/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2">
        <v>0</v>
      </c>
      <c r="AH29" s="22">
        <v>0</v>
      </c>
      <c r="AI29" s="22">
        <v>0</v>
      </c>
      <c r="AJ29" s="22">
        <v>0</v>
      </c>
      <c r="AK29" s="22">
        <v>0</v>
      </c>
      <c r="AL29" s="22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6">
        <v>0</v>
      </c>
      <c r="AX29" s="6">
        <v>0</v>
      </c>
      <c r="AY29" s="6">
        <v>0</v>
      </c>
      <c r="AZ29" s="6">
        <v>0</v>
      </c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  <c r="IU29" s="22"/>
      <c r="IV29" s="22"/>
      <c r="IW29" s="22"/>
      <c r="IX29" s="22"/>
      <c r="IY29" s="22"/>
      <c r="IZ29" s="22"/>
      <c r="JA29" s="22"/>
      <c r="JB29" s="22"/>
      <c r="JC29" s="22"/>
      <c r="JD29" s="22"/>
      <c r="JE29" s="22"/>
      <c r="JF29" s="22"/>
      <c r="JG29" s="22"/>
      <c r="JH29" s="22"/>
      <c r="JI29" s="22"/>
      <c r="JJ29" s="22"/>
      <c r="JK29" s="22"/>
      <c r="JL29" s="22"/>
      <c r="JM29" s="22"/>
      <c r="JN29" s="22"/>
      <c r="JO29" s="22"/>
      <c r="JP29" s="22"/>
      <c r="JQ29" s="22"/>
      <c r="JR29" s="22"/>
      <c r="JS29" s="22"/>
      <c r="JT29" s="22"/>
      <c r="JU29" s="22"/>
      <c r="JV29" s="22"/>
      <c r="JW29" s="22"/>
      <c r="JX29" s="22"/>
      <c r="JY29" s="22"/>
      <c r="JZ29" s="22"/>
      <c r="KA29" s="22"/>
      <c r="KB29" s="22"/>
      <c r="KC29" s="22"/>
      <c r="KD29" s="22"/>
      <c r="KE29" s="22"/>
      <c r="KF29" s="22"/>
      <c r="KG29" s="22"/>
      <c r="KH29" s="22"/>
      <c r="KI29" s="22"/>
    </row>
    <row r="30" spans="1:295" s="24" customFormat="1" x14ac:dyDescent="0.2">
      <c r="A30" s="22" t="s">
        <v>35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f>SUM(Table1[[#This Row],[Column2]:[Column3]])</f>
        <v>0</v>
      </c>
      <c r="P30" s="6">
        <f>SUM(Table1[[#This Row],[Column4]:[Column11]])</f>
        <v>0</v>
      </c>
      <c r="Q30" s="6">
        <f t="shared" si="1"/>
        <v>0</v>
      </c>
      <c r="R30" s="6">
        <v>0</v>
      </c>
      <c r="S30" s="6">
        <v>0</v>
      </c>
      <c r="T30" s="6">
        <v>0</v>
      </c>
      <c r="U30" s="22">
        <f t="shared" si="3"/>
        <v>0</v>
      </c>
      <c r="V30" s="22">
        <v>2</v>
      </c>
      <c r="W30" s="22">
        <f t="shared" si="5"/>
        <v>0</v>
      </c>
      <c r="X30" s="22">
        <v>0</v>
      </c>
      <c r="Y30" s="22">
        <v>2</v>
      </c>
      <c r="Z30" s="22">
        <v>2</v>
      </c>
      <c r="AA30" s="22">
        <v>2</v>
      </c>
      <c r="AB30" s="22">
        <v>0</v>
      </c>
      <c r="AC30" s="22">
        <v>0</v>
      </c>
      <c r="AD30" s="22">
        <v>2</v>
      </c>
      <c r="AE30" s="22">
        <v>2</v>
      </c>
      <c r="AF30" s="22">
        <v>2</v>
      </c>
      <c r="AG30" s="22">
        <v>2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6">
        <v>2</v>
      </c>
      <c r="AN30" s="6">
        <v>0</v>
      </c>
      <c r="AO30" s="6">
        <v>2</v>
      </c>
      <c r="AP30" s="6">
        <v>2</v>
      </c>
      <c r="AQ30" s="6">
        <v>2</v>
      </c>
      <c r="AR30" s="6">
        <v>0</v>
      </c>
      <c r="AS30" s="6">
        <v>2</v>
      </c>
      <c r="AT30" s="6">
        <v>0</v>
      </c>
      <c r="AU30" s="6">
        <v>2</v>
      </c>
      <c r="AV30" s="6">
        <v>0</v>
      </c>
      <c r="AW30" s="6">
        <v>0</v>
      </c>
      <c r="AX30" s="6">
        <v>0</v>
      </c>
      <c r="AY30" s="6">
        <v>0</v>
      </c>
      <c r="AZ30" s="6">
        <v>0</v>
      </c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  <c r="IU30" s="22"/>
      <c r="IV30" s="22"/>
      <c r="IW30" s="22"/>
      <c r="IX30" s="22"/>
      <c r="IY30" s="22"/>
      <c r="IZ30" s="22"/>
      <c r="JA30" s="22"/>
      <c r="JB30" s="22"/>
      <c r="JC30" s="22"/>
      <c r="JD30" s="22"/>
      <c r="JE30" s="22"/>
      <c r="JF30" s="22"/>
      <c r="JG30" s="22"/>
      <c r="JH30" s="22"/>
      <c r="JI30" s="22"/>
      <c r="JJ30" s="22"/>
      <c r="JK30" s="22"/>
      <c r="JL30" s="22"/>
      <c r="JM30" s="22"/>
      <c r="JN30" s="22"/>
      <c r="JO30" s="22"/>
      <c r="JP30" s="22"/>
      <c r="JQ30" s="22"/>
      <c r="JR30" s="22"/>
      <c r="JS30" s="22"/>
      <c r="JT30" s="22"/>
      <c r="JU30" s="22"/>
      <c r="JV30" s="22"/>
      <c r="JW30" s="22"/>
      <c r="JX30" s="22"/>
      <c r="JY30" s="22"/>
      <c r="JZ30" s="22"/>
      <c r="KA30" s="22"/>
      <c r="KB30" s="22"/>
      <c r="KC30" s="22"/>
      <c r="KD30" s="22"/>
      <c r="KE30" s="22"/>
      <c r="KF30" s="22"/>
      <c r="KG30" s="22"/>
      <c r="KH30" s="22"/>
      <c r="KI30" s="22"/>
    </row>
    <row r="31" spans="1:295" s="45" customFormat="1" x14ac:dyDescent="0.2">
      <c r="A31" s="6" t="s">
        <v>60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f>SUM(Table1[[#This Row],[Column2]:[Column3]])</f>
        <v>0</v>
      </c>
      <c r="P31" s="6">
        <f>SUM(Table1[[#This Row],[Column4]:[Column11]])</f>
        <v>0</v>
      </c>
      <c r="Q31" s="6">
        <f t="shared" si="1"/>
        <v>0</v>
      </c>
      <c r="R31" s="6">
        <v>0</v>
      </c>
      <c r="S31" s="6">
        <v>0</v>
      </c>
      <c r="T31" s="6">
        <v>0</v>
      </c>
      <c r="U31" s="6">
        <f t="shared" si="3"/>
        <v>0</v>
      </c>
      <c r="V31" s="6">
        <f>SUM(D31:L31)</f>
        <v>0</v>
      </c>
      <c r="W31" s="6">
        <f t="shared" si="5"/>
        <v>0</v>
      </c>
      <c r="X31" s="6"/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4</v>
      </c>
      <c r="AM31" s="6">
        <v>0</v>
      </c>
      <c r="AN31" s="6"/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0</v>
      </c>
      <c r="AX31" s="6">
        <v>0</v>
      </c>
      <c r="AY31" s="6">
        <v>0</v>
      </c>
      <c r="AZ31" s="6">
        <v>4</v>
      </c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</row>
    <row r="32" spans="1:295" s="24" customFormat="1" x14ac:dyDescent="0.2">
      <c r="A32" s="20" t="s">
        <v>143</v>
      </c>
      <c r="B32" s="6">
        <v>21</v>
      </c>
      <c r="C32" s="6">
        <v>1</v>
      </c>
      <c r="D32" s="6">
        <v>6</v>
      </c>
      <c r="E32" s="6">
        <v>4</v>
      </c>
      <c r="F32" s="6">
        <v>0</v>
      </c>
      <c r="G32" s="6">
        <v>3</v>
      </c>
      <c r="H32" s="6">
        <v>8</v>
      </c>
      <c r="I32" s="6">
        <v>1</v>
      </c>
      <c r="J32" s="6">
        <v>0</v>
      </c>
      <c r="K32" s="6">
        <v>0</v>
      </c>
      <c r="L32" s="6">
        <v>0</v>
      </c>
      <c r="M32" s="6">
        <v>6</v>
      </c>
      <c r="N32" s="6">
        <v>15</v>
      </c>
      <c r="O32" s="6">
        <f>SUM(Table1[[#This Row],[Column2]:[Column3]])</f>
        <v>22</v>
      </c>
      <c r="P32" s="6">
        <f>SUM(Table1[[#This Row],[Column4]:[Column11]])</f>
        <v>22</v>
      </c>
      <c r="Q32" s="6">
        <v>22</v>
      </c>
      <c r="R32" s="6">
        <v>1</v>
      </c>
      <c r="S32" s="6">
        <v>29</v>
      </c>
      <c r="T32" s="6">
        <v>3</v>
      </c>
      <c r="U32" s="17">
        <f t="shared" si="3"/>
        <v>22</v>
      </c>
      <c r="V32" s="17">
        <f>SUM(D32:L32)</f>
        <v>22</v>
      </c>
      <c r="W32" s="17">
        <f t="shared" si="5"/>
        <v>21</v>
      </c>
      <c r="X32" s="17">
        <v>0</v>
      </c>
      <c r="Y32" s="17">
        <v>33</v>
      </c>
      <c r="Z32" s="17">
        <v>33</v>
      </c>
      <c r="AA32" s="17">
        <v>33</v>
      </c>
      <c r="AB32" s="17">
        <v>0</v>
      </c>
      <c r="AC32" s="17">
        <v>0</v>
      </c>
      <c r="AD32" s="17">
        <v>34</v>
      </c>
      <c r="AE32" s="17">
        <v>34</v>
      </c>
      <c r="AF32" s="17">
        <v>34</v>
      </c>
      <c r="AG32" s="17">
        <v>34</v>
      </c>
      <c r="AH32" s="17">
        <v>0</v>
      </c>
      <c r="AI32" s="17">
        <v>30</v>
      </c>
      <c r="AJ32" s="17">
        <v>0</v>
      </c>
      <c r="AK32" s="17">
        <v>29</v>
      </c>
      <c r="AL32" s="17">
        <v>0</v>
      </c>
      <c r="AM32" s="6">
        <v>33</v>
      </c>
      <c r="AN32" s="6">
        <v>0</v>
      </c>
      <c r="AO32" s="6">
        <v>33</v>
      </c>
      <c r="AP32" s="6">
        <v>33</v>
      </c>
      <c r="AQ32" s="6">
        <v>33</v>
      </c>
      <c r="AR32" s="6">
        <v>0</v>
      </c>
      <c r="AS32" s="6">
        <v>34</v>
      </c>
      <c r="AT32" s="6">
        <v>0</v>
      </c>
      <c r="AU32" s="6">
        <v>34</v>
      </c>
      <c r="AV32" s="6">
        <v>0</v>
      </c>
      <c r="AW32" s="6">
        <v>30</v>
      </c>
      <c r="AX32" s="6">
        <v>0</v>
      </c>
      <c r="AY32" s="6">
        <v>29</v>
      </c>
      <c r="AZ32" s="6">
        <v>0</v>
      </c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  <c r="IU32" s="22"/>
      <c r="IV32" s="22"/>
      <c r="IW32" s="22"/>
      <c r="IX32" s="22"/>
      <c r="IY32" s="22"/>
      <c r="IZ32" s="22"/>
      <c r="JA32" s="22"/>
      <c r="JB32" s="22"/>
      <c r="JC32" s="22"/>
      <c r="JD32" s="22"/>
      <c r="JE32" s="22"/>
      <c r="JF32" s="22"/>
      <c r="JG32" s="22"/>
      <c r="JH32" s="22"/>
      <c r="JI32" s="22"/>
      <c r="JJ32" s="22"/>
      <c r="JK32" s="22"/>
      <c r="JL32" s="22"/>
      <c r="JM32" s="22"/>
      <c r="JN32" s="22"/>
      <c r="JO32" s="22"/>
      <c r="JP32" s="22"/>
      <c r="JQ32" s="22"/>
      <c r="JR32" s="22"/>
      <c r="JS32" s="22"/>
      <c r="JT32" s="22"/>
      <c r="JU32" s="22"/>
      <c r="JV32" s="22"/>
      <c r="JW32" s="22"/>
      <c r="JX32" s="22"/>
      <c r="JY32" s="22"/>
      <c r="JZ32" s="22"/>
      <c r="KA32" s="22"/>
      <c r="KB32" s="22"/>
      <c r="KC32" s="22"/>
      <c r="KD32" s="22"/>
      <c r="KE32" s="22"/>
      <c r="KF32" s="22"/>
      <c r="KG32" s="22"/>
      <c r="KH32" s="22"/>
      <c r="KI32" s="22"/>
    </row>
    <row r="33" spans="1:295" s="14" customFormat="1" x14ac:dyDescent="0.2">
      <c r="A33" s="6" t="s">
        <v>119</v>
      </c>
      <c r="B33" s="6">
        <v>11</v>
      </c>
      <c r="C33" s="6">
        <v>0</v>
      </c>
      <c r="D33" s="6">
        <v>5</v>
      </c>
      <c r="E33" s="6">
        <v>1</v>
      </c>
      <c r="F33" s="6">
        <v>0</v>
      </c>
      <c r="G33" s="6">
        <v>2</v>
      </c>
      <c r="H33" s="6">
        <v>0</v>
      </c>
      <c r="I33" s="6">
        <v>1</v>
      </c>
      <c r="J33" s="6">
        <v>1</v>
      </c>
      <c r="K33" s="6">
        <v>0</v>
      </c>
      <c r="L33" s="6">
        <v>1</v>
      </c>
      <c r="M33" s="6">
        <v>4</v>
      </c>
      <c r="N33" s="6">
        <v>7</v>
      </c>
      <c r="O33" s="6">
        <f>SUM(Table1[[#This Row],[Column2]:[Column3]])</f>
        <v>11</v>
      </c>
      <c r="P33" s="6">
        <f>SUM(Table1[[#This Row],[Column4]:[Column11]])</f>
        <v>11</v>
      </c>
      <c r="Q33" s="6">
        <f t="shared" si="1"/>
        <v>11</v>
      </c>
      <c r="R33" s="6">
        <v>0</v>
      </c>
      <c r="S33" s="6">
        <v>15</v>
      </c>
      <c r="T33" s="6">
        <v>0</v>
      </c>
      <c r="U33" s="6">
        <f t="shared" si="3"/>
        <v>11</v>
      </c>
      <c r="V33" s="6">
        <f>SUM(D33:L33)</f>
        <v>11</v>
      </c>
      <c r="W33" s="6">
        <f t="shared" si="5"/>
        <v>11</v>
      </c>
      <c r="X33" s="6">
        <v>1</v>
      </c>
      <c r="Y33" s="6">
        <v>13</v>
      </c>
      <c r="Z33" s="6">
        <v>13</v>
      </c>
      <c r="AA33" s="6">
        <v>13</v>
      </c>
      <c r="AB33" s="6">
        <v>0</v>
      </c>
      <c r="AC33" s="6"/>
      <c r="AD33" s="6">
        <v>10</v>
      </c>
      <c r="AE33" s="6">
        <v>7</v>
      </c>
      <c r="AF33" s="6">
        <v>7</v>
      </c>
      <c r="AG33" s="6">
        <v>7</v>
      </c>
      <c r="AH33" s="6">
        <v>0</v>
      </c>
      <c r="AI33" s="6">
        <v>7</v>
      </c>
      <c r="AJ33" s="6">
        <v>0</v>
      </c>
      <c r="AK33" s="6">
        <v>8</v>
      </c>
      <c r="AL33" s="6">
        <v>0</v>
      </c>
      <c r="AM33" s="6">
        <v>12</v>
      </c>
      <c r="AN33" s="6">
        <v>1</v>
      </c>
      <c r="AO33" s="6">
        <v>13</v>
      </c>
      <c r="AP33" s="6">
        <v>13</v>
      </c>
      <c r="AQ33" s="6">
        <v>13</v>
      </c>
      <c r="AR33" s="6">
        <v>0</v>
      </c>
      <c r="AS33" s="6">
        <v>10</v>
      </c>
      <c r="AT33" s="6"/>
      <c r="AU33" s="6">
        <v>7</v>
      </c>
      <c r="AV33" s="6">
        <v>0</v>
      </c>
      <c r="AW33" s="6">
        <v>7</v>
      </c>
      <c r="AX33" s="6">
        <v>0</v>
      </c>
      <c r="AY33" s="6">
        <v>8</v>
      </c>
      <c r="AZ33" s="6">
        <v>0</v>
      </c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6"/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6"/>
      <c r="KB33" s="6"/>
      <c r="KC33" s="6"/>
      <c r="KD33" s="6"/>
      <c r="KE33" s="6"/>
      <c r="KF33" s="6"/>
      <c r="KG33" s="6"/>
      <c r="KH33" s="6"/>
      <c r="KI33" s="6"/>
    </row>
    <row r="34" spans="1:295" s="24" customFormat="1" x14ac:dyDescent="0.2">
      <c r="A34" s="6" t="s">
        <v>36</v>
      </c>
      <c r="B34" s="6">
        <v>6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6</v>
      </c>
      <c r="I34" s="6">
        <v>0</v>
      </c>
      <c r="J34" s="6">
        <v>0</v>
      </c>
      <c r="K34" s="6">
        <v>0</v>
      </c>
      <c r="L34" s="6">
        <v>0</v>
      </c>
      <c r="M34" s="6">
        <v>2</v>
      </c>
      <c r="N34" s="6">
        <v>4</v>
      </c>
      <c r="O34" s="6">
        <v>6</v>
      </c>
      <c r="P34" s="6">
        <v>6</v>
      </c>
      <c r="Q34" s="6">
        <v>6</v>
      </c>
      <c r="R34" s="6">
        <v>28</v>
      </c>
      <c r="S34" s="6">
        <v>7</v>
      </c>
      <c r="T34" s="6">
        <v>27</v>
      </c>
      <c r="U34" s="17">
        <f t="shared" si="3"/>
        <v>6</v>
      </c>
      <c r="V34" s="17">
        <f>SUM(D34:L34)</f>
        <v>6</v>
      </c>
      <c r="W34" s="17">
        <f t="shared" si="5"/>
        <v>6</v>
      </c>
      <c r="X34" s="17">
        <v>25</v>
      </c>
      <c r="Y34" s="17">
        <v>10</v>
      </c>
      <c r="Z34" s="17">
        <v>10</v>
      </c>
      <c r="AA34" s="17">
        <v>10</v>
      </c>
      <c r="AB34" s="17">
        <v>31</v>
      </c>
      <c r="AC34" s="17">
        <v>30</v>
      </c>
      <c r="AD34" s="17">
        <v>14</v>
      </c>
      <c r="AE34" s="17">
        <v>17</v>
      </c>
      <c r="AF34" s="17">
        <v>17</v>
      </c>
      <c r="AG34" s="17">
        <v>17</v>
      </c>
      <c r="AH34" s="17">
        <v>32</v>
      </c>
      <c r="AI34" s="17">
        <v>21</v>
      </c>
      <c r="AJ34" s="17">
        <v>41</v>
      </c>
      <c r="AK34" s="17">
        <v>16</v>
      </c>
      <c r="AL34" s="17">
        <v>36</v>
      </c>
      <c r="AM34" s="6">
        <v>6</v>
      </c>
      <c r="AN34" s="6">
        <v>25</v>
      </c>
      <c r="AO34" s="6">
        <v>10</v>
      </c>
      <c r="AP34" s="6">
        <v>10</v>
      </c>
      <c r="AQ34" s="6">
        <v>10</v>
      </c>
      <c r="AR34" s="6">
        <v>31</v>
      </c>
      <c r="AS34" s="6">
        <v>14</v>
      </c>
      <c r="AT34" s="6">
        <v>30</v>
      </c>
      <c r="AU34" s="6">
        <v>17</v>
      </c>
      <c r="AV34" s="6">
        <v>32</v>
      </c>
      <c r="AW34" s="6">
        <v>21</v>
      </c>
      <c r="AX34" s="6">
        <v>41</v>
      </c>
      <c r="AY34" s="6">
        <v>16</v>
      </c>
      <c r="AZ34" s="6">
        <v>36</v>
      </c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  <c r="IV34" s="22"/>
      <c r="IW34" s="22"/>
      <c r="IX34" s="22"/>
      <c r="IY34" s="22"/>
      <c r="IZ34" s="22"/>
      <c r="JA34" s="22"/>
      <c r="JB34" s="22"/>
      <c r="JC34" s="22"/>
      <c r="JD34" s="22"/>
      <c r="JE34" s="22"/>
      <c r="JF34" s="22"/>
      <c r="JG34" s="22"/>
      <c r="JH34" s="22"/>
      <c r="JI34" s="22"/>
      <c r="JJ34" s="22"/>
      <c r="JK34" s="22"/>
      <c r="JL34" s="22"/>
      <c r="JM34" s="22"/>
      <c r="JN34" s="22"/>
      <c r="JO34" s="22"/>
      <c r="JP34" s="22"/>
      <c r="JQ34" s="22"/>
      <c r="JR34" s="22"/>
      <c r="JS34" s="22"/>
      <c r="JT34" s="22"/>
      <c r="JU34" s="22"/>
      <c r="JV34" s="22"/>
      <c r="JW34" s="22"/>
      <c r="JX34" s="22"/>
      <c r="JY34" s="22"/>
      <c r="JZ34" s="22"/>
      <c r="KA34" s="22"/>
      <c r="KB34" s="22"/>
      <c r="KC34" s="22"/>
      <c r="KD34" s="22"/>
      <c r="KE34" s="22"/>
      <c r="KF34" s="22"/>
      <c r="KG34" s="22"/>
      <c r="KH34" s="22"/>
      <c r="KI34" s="22"/>
    </row>
    <row r="35" spans="1:295" s="50" customFormat="1" x14ac:dyDescent="0.2">
      <c r="A35" s="22" t="s">
        <v>164</v>
      </c>
      <c r="B35" s="6">
        <v>9</v>
      </c>
      <c r="C35" s="6">
        <v>0</v>
      </c>
      <c r="D35" s="6">
        <v>6</v>
      </c>
      <c r="E35" s="6">
        <v>0</v>
      </c>
      <c r="F35" s="6">
        <v>0</v>
      </c>
      <c r="G35" s="6">
        <v>3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5</v>
      </c>
      <c r="N35" s="6">
        <v>4</v>
      </c>
      <c r="O35" s="6">
        <f>SUM(Table1[[#This Row],[Column2]:[Column3]])</f>
        <v>9</v>
      </c>
      <c r="P35" s="6">
        <f>SUM(Table1[[#This Row],[Column4]:[Column11]])</f>
        <v>9</v>
      </c>
      <c r="Q35" s="6">
        <f t="shared" si="1"/>
        <v>9</v>
      </c>
      <c r="R35" s="6">
        <v>0</v>
      </c>
      <c r="S35" s="6">
        <v>10</v>
      </c>
      <c r="T35" s="6">
        <v>0</v>
      </c>
      <c r="U35" s="22">
        <v>7</v>
      </c>
      <c r="V35" s="22">
        <v>7</v>
      </c>
      <c r="W35" s="22">
        <v>7</v>
      </c>
      <c r="X35" s="22">
        <v>0</v>
      </c>
      <c r="Y35" s="22">
        <v>32</v>
      </c>
      <c r="Z35" s="22">
        <v>32</v>
      </c>
      <c r="AA35" s="22">
        <v>32</v>
      </c>
      <c r="AB35" s="22">
        <v>0</v>
      </c>
      <c r="AC35" s="22">
        <v>0</v>
      </c>
      <c r="AD35" s="22">
        <v>29</v>
      </c>
      <c r="AE35" s="22">
        <v>22</v>
      </c>
      <c r="AF35" s="22">
        <v>22</v>
      </c>
      <c r="AG35" s="22">
        <v>22</v>
      </c>
      <c r="AH35" s="22">
        <v>0</v>
      </c>
      <c r="AI35" s="22">
        <v>24</v>
      </c>
      <c r="AJ35" s="22">
        <v>0</v>
      </c>
      <c r="AK35" s="22">
        <v>19</v>
      </c>
      <c r="AL35" s="22">
        <v>0</v>
      </c>
      <c r="AM35" s="22">
        <v>7</v>
      </c>
      <c r="AN35" s="22">
        <v>0</v>
      </c>
      <c r="AO35" s="22">
        <v>32</v>
      </c>
      <c r="AP35" s="22">
        <v>32</v>
      </c>
      <c r="AQ35" s="22">
        <v>32</v>
      </c>
      <c r="AR35" s="22">
        <v>0</v>
      </c>
      <c r="AS35" s="22">
        <v>29</v>
      </c>
      <c r="AT35" s="22">
        <v>0</v>
      </c>
      <c r="AU35" s="22">
        <v>22</v>
      </c>
      <c r="AV35" s="22">
        <v>0</v>
      </c>
      <c r="AW35" s="22">
        <v>24</v>
      </c>
      <c r="AX35" s="22">
        <v>0</v>
      </c>
      <c r="AY35" s="22">
        <v>19</v>
      </c>
      <c r="AZ35" s="22">
        <v>0</v>
      </c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  <c r="HZ35" s="22"/>
      <c r="IA35" s="22"/>
      <c r="IB35" s="22"/>
      <c r="IC35" s="22"/>
      <c r="ID35" s="22"/>
      <c r="IE35" s="22"/>
      <c r="IF35" s="22"/>
      <c r="IG35" s="22"/>
      <c r="IH35" s="22"/>
      <c r="II35" s="22"/>
      <c r="IJ35" s="22"/>
      <c r="IK35" s="22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</row>
    <row r="36" spans="1:295" s="58" customFormat="1" x14ac:dyDescent="0.2">
      <c r="A36" s="11" t="s">
        <v>37</v>
      </c>
      <c r="B36" s="11">
        <f>SUBTOTAL(109,Table1[Column2])</f>
        <v>429</v>
      </c>
      <c r="C36" s="11">
        <f>SUBTOTAL(109,Table1[Column3])</f>
        <v>105</v>
      </c>
      <c r="D36" s="11">
        <f>SUM(Table1[Column4])</f>
        <v>232.5</v>
      </c>
      <c r="E36" s="11">
        <f>SUM(Table1[Column5])</f>
        <v>49</v>
      </c>
      <c r="F36" s="11">
        <f>SUBTOTAL(109,Table1[Column6])</f>
        <v>1</v>
      </c>
      <c r="G36" s="11">
        <f>SUBTOTAL(109,Table1[Column7])</f>
        <v>42.5</v>
      </c>
      <c r="H36" s="11">
        <f>SUBTOTAL(109,Table1[Column8])</f>
        <v>37</v>
      </c>
      <c r="I36" s="11">
        <f>SUBTOTAL(109,Table1[Column9])</f>
        <v>41</v>
      </c>
      <c r="J36" s="11">
        <f>SUBTOTAL(109,Table1[Column10])</f>
        <v>49</v>
      </c>
      <c r="K36" s="11">
        <f>SUBTOTAL(109,Table1[Column102])</f>
        <v>13</v>
      </c>
      <c r="L36" s="11">
        <f>SUBTOTAL(109,Table1[Column11])</f>
        <v>69</v>
      </c>
      <c r="M36" s="11">
        <f>SUBTOTAL(109,Table1[Column12])</f>
        <v>219</v>
      </c>
      <c r="N36" s="11">
        <f>SUBTOTAL(109,Table1[Column13])</f>
        <v>314</v>
      </c>
      <c r="O36" s="11">
        <f>SUBTOTAL(109,O6:O35)</f>
        <v>534</v>
      </c>
      <c r="P36" s="11">
        <f t="shared" ref="P36:AM36" si="6">SUBTOTAL(109,P6:P35)</f>
        <v>534</v>
      </c>
      <c r="Q36" s="11">
        <f>SUBTOTAL(109,Table1[Column136])</f>
        <v>534</v>
      </c>
      <c r="R36" s="11">
        <f>SUM(Table1[Column1364])</f>
        <v>40</v>
      </c>
      <c r="S36" s="11">
        <f>SUM(Table1[Column1363])</f>
        <v>580</v>
      </c>
      <c r="T36" s="11">
        <f>SUBTOTAL(109,Table1[Column1362])</f>
        <v>44</v>
      </c>
      <c r="U36" s="57">
        <f t="shared" si="6"/>
        <v>527</v>
      </c>
      <c r="V36" s="56">
        <f t="shared" si="6"/>
        <v>537</v>
      </c>
      <c r="W36" s="56">
        <f t="shared" si="6"/>
        <v>535</v>
      </c>
      <c r="X36" s="56">
        <f t="shared" si="6"/>
        <v>43</v>
      </c>
      <c r="Y36" s="56">
        <f t="shared" si="6"/>
        <v>679</v>
      </c>
      <c r="Z36" s="56">
        <f t="shared" si="6"/>
        <v>679</v>
      </c>
      <c r="AA36" s="56">
        <f t="shared" si="6"/>
        <v>679</v>
      </c>
      <c r="AB36" s="56">
        <f t="shared" si="6"/>
        <v>63</v>
      </c>
      <c r="AC36" s="56">
        <f t="shared" si="6"/>
        <v>43</v>
      </c>
      <c r="AD36" s="56">
        <f t="shared" si="6"/>
        <v>687</v>
      </c>
      <c r="AE36" s="56">
        <f t="shared" si="6"/>
        <v>699</v>
      </c>
      <c r="AF36" s="56">
        <f t="shared" si="6"/>
        <v>699</v>
      </c>
      <c r="AG36" s="56">
        <f t="shared" si="6"/>
        <v>699</v>
      </c>
      <c r="AH36" s="56">
        <f t="shared" si="6"/>
        <v>48</v>
      </c>
      <c r="AI36" s="56">
        <f t="shared" si="6"/>
        <v>743</v>
      </c>
      <c r="AJ36" s="56">
        <f t="shared" si="6"/>
        <v>46</v>
      </c>
      <c r="AK36" s="56">
        <f t="shared" si="6"/>
        <v>740</v>
      </c>
      <c r="AL36" s="56">
        <f t="shared" si="6"/>
        <v>53</v>
      </c>
      <c r="AM36" s="11">
        <f t="shared" si="6"/>
        <v>592</v>
      </c>
      <c r="AN36" s="11">
        <f>SUBTOTAL(109,Table1[Column29])</f>
        <v>43</v>
      </c>
      <c r="AO36" s="11">
        <v>680</v>
      </c>
      <c r="AP36" s="11">
        <f>SUBTOTAL(109,Table1[Column31])</f>
        <v>680</v>
      </c>
      <c r="AQ36" s="11">
        <v>680</v>
      </c>
      <c r="AR36" s="11">
        <f>SUBTOTAL(109,Table1[Column33])</f>
        <v>63</v>
      </c>
      <c r="AS36" s="11">
        <f>SUBTOTAL(109,Table1[Column35])</f>
        <v>689</v>
      </c>
      <c r="AT36" s="11">
        <f>SUBTOTAL(109,Table1[Column34])</f>
        <v>43</v>
      </c>
      <c r="AU36" s="11">
        <f>SUBTOTAL(109,Table1[Column36])</f>
        <v>700</v>
      </c>
      <c r="AV36" s="11">
        <f>SUBTOTAL(109,Table1[Column39])</f>
        <v>48</v>
      </c>
      <c r="AW36" s="11">
        <f>SUBTOTAL(109,Table1[Column40])</f>
        <v>745</v>
      </c>
      <c r="AX36" s="11">
        <f>SUBTOTAL(109,Table1[Column41])</f>
        <v>46</v>
      </c>
      <c r="AY36" s="11">
        <f>SUBTOTAL(109,Table1[Column42])</f>
        <v>742</v>
      </c>
      <c r="AZ36" s="11">
        <f>SUBTOTAL(109,Table1[Column43])</f>
        <v>53</v>
      </c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  <c r="GD36" s="27"/>
      <c r="GE36" s="27"/>
      <c r="GF36" s="27"/>
      <c r="GG36" s="27"/>
      <c r="GH36" s="27"/>
      <c r="GI36" s="27"/>
      <c r="GJ36" s="27"/>
      <c r="GK36" s="27"/>
      <c r="GL36" s="27"/>
      <c r="GM36" s="27"/>
      <c r="GN36" s="27"/>
      <c r="GO36" s="27"/>
      <c r="GP36" s="27"/>
      <c r="GQ36" s="27"/>
      <c r="GR36" s="27"/>
      <c r="GS36" s="27"/>
      <c r="GT36" s="27"/>
      <c r="GU36" s="27"/>
      <c r="GV36" s="27"/>
      <c r="GW36" s="27"/>
      <c r="GX36" s="27"/>
      <c r="GY36" s="27"/>
      <c r="GZ36" s="27"/>
      <c r="HA36" s="27"/>
      <c r="HB36" s="27"/>
      <c r="HC36" s="27"/>
      <c r="HD36" s="27"/>
      <c r="HE36" s="27"/>
      <c r="HF36" s="27"/>
      <c r="HG36" s="27"/>
      <c r="HH36" s="27"/>
      <c r="HI36" s="27"/>
      <c r="HJ36" s="27"/>
      <c r="HK36" s="27"/>
      <c r="HL36" s="27"/>
      <c r="HM36" s="27"/>
      <c r="HN36" s="27"/>
      <c r="HO36" s="27"/>
      <c r="HP36" s="27"/>
      <c r="HQ36" s="27"/>
      <c r="HR36" s="27"/>
      <c r="HS36" s="27"/>
      <c r="HT36" s="27"/>
      <c r="HU36" s="27"/>
      <c r="HV36" s="27"/>
      <c r="HW36" s="27"/>
      <c r="HX36" s="27"/>
      <c r="HY36" s="27"/>
      <c r="HZ36" s="27"/>
      <c r="IA36" s="27"/>
      <c r="IB36" s="27"/>
      <c r="IC36" s="27"/>
      <c r="ID36" s="27"/>
      <c r="IE36" s="27"/>
      <c r="IF36" s="27"/>
      <c r="IG36" s="27"/>
      <c r="IH36" s="27"/>
      <c r="II36" s="27"/>
      <c r="IJ36" s="27"/>
      <c r="IK36" s="27"/>
      <c r="IL36" s="27"/>
      <c r="IM36" s="27"/>
      <c r="IN36" s="27"/>
      <c r="IO36" s="27"/>
      <c r="IP36" s="27"/>
      <c r="IQ36" s="27"/>
      <c r="IR36" s="27"/>
      <c r="IS36" s="27"/>
      <c r="IT36" s="27"/>
      <c r="IU36" s="27"/>
      <c r="IV36" s="27"/>
      <c r="IW36" s="27"/>
      <c r="IX36" s="27"/>
      <c r="IY36" s="27"/>
      <c r="IZ36" s="27"/>
      <c r="JA36" s="27"/>
      <c r="JB36" s="27"/>
      <c r="JC36" s="27"/>
      <c r="JD36" s="27"/>
      <c r="JE36" s="27"/>
      <c r="JF36" s="27"/>
      <c r="JG36" s="27"/>
      <c r="JH36" s="27"/>
      <c r="JI36" s="27"/>
      <c r="JJ36" s="27"/>
      <c r="JK36" s="27"/>
      <c r="JL36" s="27"/>
      <c r="JM36" s="27"/>
      <c r="JN36" s="27"/>
      <c r="JO36" s="27"/>
      <c r="JP36" s="27"/>
      <c r="JQ36" s="27"/>
      <c r="JR36" s="27"/>
      <c r="JS36" s="27"/>
      <c r="JT36" s="27"/>
      <c r="JU36" s="27"/>
      <c r="JV36" s="27"/>
      <c r="JW36" s="27"/>
      <c r="JX36" s="27"/>
      <c r="JY36" s="27"/>
      <c r="JZ36" s="27"/>
      <c r="KA36" s="27"/>
      <c r="KB36" s="27"/>
      <c r="KC36" s="27"/>
      <c r="KD36" s="27"/>
      <c r="KE36" s="27"/>
      <c r="KF36" s="27"/>
      <c r="KG36" s="27"/>
      <c r="KH36" s="27"/>
      <c r="KI36" s="27"/>
    </row>
    <row r="37" spans="1:295" x14ac:dyDescent="0.2">
      <c r="A37" s="25" t="s">
        <v>64</v>
      </c>
    </row>
    <row r="38" spans="1:295" x14ac:dyDescent="0.2">
      <c r="A38" s="25" t="s">
        <v>125</v>
      </c>
    </row>
    <row r="39" spans="1:295" x14ac:dyDescent="0.2">
      <c r="A39" s="25" t="s">
        <v>38</v>
      </c>
    </row>
    <row r="40" spans="1:295" ht="12.75" customHeight="1" x14ac:dyDescent="0.2">
      <c r="A40" s="31" t="s">
        <v>128</v>
      </c>
    </row>
    <row r="41" spans="1:295" x14ac:dyDescent="0.2">
      <c r="A41" s="96" t="s">
        <v>65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</row>
    <row r="42" spans="1:295" ht="12.75" customHeight="1" x14ac:dyDescent="0.2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</row>
    <row r="43" spans="1:295" x14ac:dyDescent="0.2">
      <c r="A43" s="96" t="s">
        <v>66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</row>
    <row r="44" spans="1:295" x14ac:dyDescent="0.2">
      <c r="A44" s="96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</row>
    <row r="45" spans="1:295" x14ac:dyDescent="0.2">
      <c r="AU45" s="75"/>
    </row>
    <row r="46" spans="1:295" x14ac:dyDescent="0.2">
      <c r="A46" s="6" t="s">
        <v>167</v>
      </c>
    </row>
    <row r="54" spans="51:51" x14ac:dyDescent="0.2">
      <c r="AY54" s="76"/>
    </row>
    <row r="1048575" spans="29:29" x14ac:dyDescent="0.2">
      <c r="AC1048575" s="25">
        <f>SUM(AC1:AC1048574)</f>
        <v>41725</v>
      </c>
    </row>
  </sheetData>
  <sheetProtection algorithmName="SHA-512" hashValue="birP+isn5XxW76a6nM8OxeWny3guXPagUTVk9QhSKvkQmjzqdKNZ//APWJ5ki0VKMvbpa2YFxPEFGzv2wYqgSQ==" saltValue="NmBXlDAbOE7dlBs8NFv1RA==" spinCount="100000" sheet="1" objects="1" scenarios="1"/>
  <mergeCells count="2">
    <mergeCell ref="A41:AJ42"/>
    <mergeCell ref="A43:AJ44"/>
  </mergeCells>
  <printOptions gridLines="1"/>
  <pageMargins left="0.25" right="0.25" top="0.75" bottom="0.75" header="0.3" footer="0.3"/>
  <pageSetup paperSize="9" scale="58" firstPageNumber="0" orientation="landscape" horizontalDpi="300" verticalDpi="300" r:id="rId1"/>
  <headerFooter alignWithMargins="0"/>
  <colBreaks count="1" manualBreakCount="1">
    <brk id="38" max="1048575" man="1"/>
  </colBreaks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F52"/>
  <sheetViews>
    <sheetView zoomScale="70" zoomScaleNormal="70" workbookViewId="0">
      <pane xSplit="1" topLeftCell="B1" activePane="topRight" state="frozen"/>
      <selection pane="topRight" activeCell="B5" sqref="B5"/>
    </sheetView>
  </sheetViews>
  <sheetFormatPr defaultRowHeight="12.75" x14ac:dyDescent="0.2"/>
  <cols>
    <col min="1" max="1" width="74.140625" customWidth="1"/>
    <col min="2" max="9" width="10.42578125" customWidth="1"/>
    <col min="10" max="10" width="11.42578125" customWidth="1"/>
    <col min="11" max="11" width="11.42578125" style="16" customWidth="1"/>
    <col min="12" max="14" width="11.42578125" customWidth="1"/>
    <col min="15" max="15" width="11.42578125" style="37" customWidth="1"/>
    <col min="16" max="16" width="15.28515625" style="37" customWidth="1"/>
    <col min="17" max="17" width="13.85546875" style="37" customWidth="1"/>
    <col min="18" max="20" width="11.42578125" style="15" hidden="1" customWidth="1"/>
    <col min="21" max="23" width="11.42578125" hidden="1" customWidth="1"/>
    <col min="24" max="24" width="11.42578125" style="2" hidden="1" customWidth="1"/>
    <col min="25" max="26" width="11.42578125" hidden="1" customWidth="1"/>
    <col min="27" max="27" width="11.7109375" hidden="1" customWidth="1"/>
    <col min="28" max="28" width="14.85546875" hidden="1" customWidth="1"/>
    <col min="29" max="29" width="14.85546875" style="74" customWidth="1"/>
    <col min="30" max="30" width="13" customWidth="1"/>
    <col min="31" max="31" width="13.28515625" customWidth="1"/>
    <col min="32" max="32" width="14.42578125" hidden="1" customWidth="1"/>
    <col min="33" max="33" width="11.42578125" hidden="1" customWidth="1"/>
    <col min="34" max="34" width="13.42578125" customWidth="1"/>
    <col min="35" max="36" width="11.85546875" customWidth="1"/>
    <col min="37" max="37" width="13.85546875" customWidth="1"/>
    <col min="38" max="38" width="13.28515625" customWidth="1"/>
    <col min="39" max="266" width="9.140625" style="53"/>
  </cols>
  <sheetData>
    <row r="1" spans="1:266" s="10" customFormat="1" x14ac:dyDescent="0.2">
      <c r="A1" s="11" t="s">
        <v>0</v>
      </c>
      <c r="B1" s="11"/>
      <c r="C1" s="11"/>
      <c r="D1" s="11"/>
      <c r="E1" s="11" t="s">
        <v>172</v>
      </c>
      <c r="F1" s="11"/>
      <c r="G1" s="11"/>
      <c r="H1" s="11"/>
      <c r="I1" s="11" t="s">
        <v>39</v>
      </c>
      <c r="J1" s="11"/>
      <c r="K1" s="11"/>
      <c r="L1" s="11"/>
      <c r="M1" s="11"/>
      <c r="N1" s="11"/>
      <c r="O1" s="39"/>
      <c r="P1" s="39"/>
      <c r="Q1" s="39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81"/>
    </row>
    <row r="2" spans="1:266" s="3" customFormat="1" x14ac:dyDescent="0.2">
      <c r="A2" s="11" t="s">
        <v>2</v>
      </c>
      <c r="B2" s="11" t="s">
        <v>3</v>
      </c>
      <c r="C2" s="11"/>
      <c r="D2" s="11" t="s">
        <v>4</v>
      </c>
      <c r="E2" s="11"/>
      <c r="F2" s="11"/>
      <c r="G2" s="11"/>
      <c r="H2" s="11"/>
      <c r="I2" s="11"/>
      <c r="J2" s="11"/>
      <c r="K2" s="11"/>
      <c r="L2" s="11"/>
      <c r="M2" s="11" t="s">
        <v>5</v>
      </c>
      <c r="N2" s="11"/>
      <c r="O2" s="12">
        <v>43100</v>
      </c>
      <c r="P2" s="12">
        <v>43100</v>
      </c>
      <c r="Q2" s="12">
        <v>43100</v>
      </c>
      <c r="R2" s="12">
        <v>42369</v>
      </c>
      <c r="S2" s="12">
        <v>42369</v>
      </c>
      <c r="T2" s="12">
        <v>42369</v>
      </c>
      <c r="U2" s="12">
        <v>42004</v>
      </c>
      <c r="V2" s="12">
        <v>42004</v>
      </c>
      <c r="W2" s="12">
        <v>42004</v>
      </c>
      <c r="X2" s="12">
        <v>41639</v>
      </c>
      <c r="Y2" s="12">
        <v>41274</v>
      </c>
      <c r="Z2" s="12">
        <v>40908</v>
      </c>
      <c r="AA2" s="12">
        <v>40543</v>
      </c>
      <c r="AB2" s="12">
        <v>40178</v>
      </c>
      <c r="AC2" s="12">
        <v>42735</v>
      </c>
      <c r="AD2" s="12">
        <v>42369</v>
      </c>
      <c r="AE2" s="12">
        <v>42004</v>
      </c>
      <c r="AF2" s="12">
        <v>42004</v>
      </c>
      <c r="AG2" s="12">
        <v>42004</v>
      </c>
      <c r="AH2" s="12">
        <v>41639</v>
      </c>
      <c r="AI2" s="12">
        <v>41274</v>
      </c>
      <c r="AJ2" s="12">
        <v>40908</v>
      </c>
      <c r="AK2" s="12">
        <v>40543</v>
      </c>
      <c r="AL2" s="12">
        <v>40178</v>
      </c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  <c r="DW2" s="51"/>
      <c r="DX2" s="51"/>
      <c r="DY2" s="51"/>
      <c r="DZ2" s="51"/>
      <c r="EA2" s="51"/>
      <c r="EB2" s="51"/>
      <c r="EC2" s="51"/>
      <c r="ED2" s="51"/>
      <c r="EE2" s="51"/>
      <c r="EF2" s="51"/>
      <c r="EG2" s="51"/>
      <c r="EH2" s="51"/>
      <c r="EI2" s="51"/>
      <c r="EJ2" s="51"/>
      <c r="EK2" s="51"/>
      <c r="EL2" s="51"/>
      <c r="EM2" s="51"/>
      <c r="EN2" s="51"/>
      <c r="EO2" s="51"/>
      <c r="EP2" s="51"/>
      <c r="EQ2" s="51"/>
      <c r="ER2" s="51"/>
      <c r="ES2" s="51"/>
      <c r="ET2" s="51"/>
      <c r="EU2" s="51"/>
      <c r="EV2" s="51"/>
      <c r="EW2" s="51"/>
      <c r="EX2" s="51"/>
      <c r="EY2" s="51"/>
      <c r="EZ2" s="51"/>
      <c r="FA2" s="51"/>
      <c r="FB2" s="51"/>
      <c r="FC2" s="51"/>
      <c r="FD2" s="51"/>
      <c r="FE2" s="51"/>
      <c r="FF2" s="51"/>
      <c r="FG2" s="51"/>
      <c r="FH2" s="51"/>
      <c r="FI2" s="51"/>
      <c r="FJ2" s="51"/>
      <c r="FK2" s="51"/>
      <c r="FL2" s="51"/>
      <c r="FM2" s="51"/>
      <c r="FN2" s="51"/>
      <c r="FO2" s="51"/>
      <c r="FP2" s="51"/>
      <c r="FQ2" s="51"/>
      <c r="FR2" s="51"/>
      <c r="FS2" s="51"/>
      <c r="FT2" s="51"/>
      <c r="FU2" s="51"/>
      <c r="FV2" s="51"/>
      <c r="FW2" s="51"/>
      <c r="FX2" s="51"/>
      <c r="FY2" s="51"/>
      <c r="FZ2" s="51"/>
      <c r="GA2" s="51"/>
      <c r="GB2" s="51"/>
      <c r="GC2" s="51"/>
      <c r="GD2" s="51"/>
      <c r="GE2" s="51"/>
      <c r="GF2" s="51"/>
      <c r="GG2" s="51"/>
      <c r="GH2" s="51"/>
      <c r="GI2" s="51"/>
      <c r="GJ2" s="51"/>
      <c r="GK2" s="51"/>
      <c r="GL2" s="51"/>
      <c r="GM2" s="51"/>
      <c r="GN2" s="51"/>
      <c r="GO2" s="51"/>
      <c r="GP2" s="51"/>
      <c r="GQ2" s="51"/>
      <c r="GR2" s="51"/>
      <c r="GS2" s="51"/>
      <c r="GT2" s="51"/>
      <c r="GU2" s="51"/>
      <c r="GV2" s="51"/>
      <c r="GW2" s="51"/>
      <c r="GX2" s="51"/>
      <c r="GY2" s="51"/>
      <c r="GZ2" s="51"/>
      <c r="HA2" s="51"/>
      <c r="HB2" s="51"/>
      <c r="HC2" s="51"/>
      <c r="HD2" s="51"/>
      <c r="HE2" s="51"/>
      <c r="HF2" s="51"/>
      <c r="HG2" s="51"/>
      <c r="HH2" s="51"/>
      <c r="HI2" s="51"/>
      <c r="HJ2" s="51"/>
      <c r="HK2" s="51"/>
      <c r="HL2" s="51"/>
      <c r="HM2" s="51"/>
      <c r="HN2" s="51"/>
      <c r="HO2" s="51"/>
      <c r="HP2" s="51"/>
      <c r="HQ2" s="51"/>
      <c r="HR2" s="51"/>
      <c r="HS2" s="51"/>
      <c r="HT2" s="51"/>
      <c r="HU2" s="51"/>
      <c r="HV2" s="51"/>
      <c r="HW2" s="51"/>
      <c r="HX2" s="51"/>
      <c r="HY2" s="51"/>
      <c r="HZ2" s="51"/>
      <c r="IA2" s="51"/>
      <c r="IB2" s="51"/>
      <c r="IC2" s="51"/>
      <c r="ID2" s="51"/>
      <c r="IE2" s="51"/>
      <c r="IF2" s="51"/>
      <c r="IG2" s="51"/>
      <c r="IH2" s="51"/>
      <c r="II2" s="51"/>
      <c r="IJ2" s="51"/>
      <c r="IK2" s="51"/>
      <c r="IL2" s="51"/>
      <c r="IM2" s="51"/>
      <c r="IN2" s="51"/>
      <c r="IO2" s="51"/>
      <c r="IP2" s="51"/>
      <c r="IQ2" s="51"/>
      <c r="IR2" s="51"/>
      <c r="IS2" s="51"/>
      <c r="IT2" s="51"/>
      <c r="IU2" s="51"/>
      <c r="IV2" s="51"/>
      <c r="IW2" s="51"/>
      <c r="IX2" s="51"/>
      <c r="IY2" s="51"/>
      <c r="IZ2" s="51"/>
      <c r="JA2" s="51"/>
      <c r="JB2" s="51"/>
      <c r="JC2" s="51"/>
      <c r="JD2" s="51"/>
      <c r="JE2" s="51"/>
      <c r="JF2" s="51"/>
    </row>
    <row r="3" spans="1:266" s="3" customFormat="1" x14ac:dyDescent="0.2">
      <c r="A3" s="11"/>
      <c r="B3" s="11" t="s">
        <v>6</v>
      </c>
      <c r="C3" s="11" t="s">
        <v>7</v>
      </c>
      <c r="D3" s="11" t="s">
        <v>8</v>
      </c>
      <c r="E3" s="11" t="s">
        <v>9</v>
      </c>
      <c r="F3" s="11" t="s">
        <v>10</v>
      </c>
      <c r="G3" s="11" t="s">
        <v>11</v>
      </c>
      <c r="H3" s="11" t="s">
        <v>12</v>
      </c>
      <c r="I3" s="11" t="s">
        <v>13</v>
      </c>
      <c r="J3" s="11" t="s">
        <v>14</v>
      </c>
      <c r="K3" s="11" t="s">
        <v>116</v>
      </c>
      <c r="L3" s="11" t="s">
        <v>15</v>
      </c>
      <c r="M3" s="11" t="s">
        <v>16</v>
      </c>
      <c r="N3" s="11" t="s">
        <v>17</v>
      </c>
      <c r="O3" s="11" t="s">
        <v>40</v>
      </c>
      <c r="P3" s="11" t="s">
        <v>41</v>
      </c>
      <c r="Q3" s="11" t="s">
        <v>42</v>
      </c>
      <c r="R3" s="11" t="s">
        <v>40</v>
      </c>
      <c r="S3" s="11" t="s">
        <v>41</v>
      </c>
      <c r="T3" s="11" t="s">
        <v>42</v>
      </c>
      <c r="U3" s="11" t="s">
        <v>40</v>
      </c>
      <c r="V3" s="11" t="s">
        <v>41</v>
      </c>
      <c r="W3" s="11" t="s">
        <v>42</v>
      </c>
      <c r="X3" s="11" t="s">
        <v>22</v>
      </c>
      <c r="Y3" s="11" t="s">
        <v>43</v>
      </c>
      <c r="Z3" s="11" t="s">
        <v>43</v>
      </c>
      <c r="AA3" s="11" t="s">
        <v>43</v>
      </c>
      <c r="AB3" s="11" t="s">
        <v>22</v>
      </c>
      <c r="AC3" s="11" t="s">
        <v>43</v>
      </c>
      <c r="AD3" s="11" t="s">
        <v>43</v>
      </c>
      <c r="AE3" s="11" t="s">
        <v>43</v>
      </c>
      <c r="AF3" s="11" t="s">
        <v>41</v>
      </c>
      <c r="AG3" s="11" t="s">
        <v>42</v>
      </c>
      <c r="AH3" s="11" t="s">
        <v>22</v>
      </c>
      <c r="AI3" s="11" t="s">
        <v>43</v>
      </c>
      <c r="AJ3" s="11" t="s">
        <v>43</v>
      </c>
      <c r="AK3" s="11" t="s">
        <v>43</v>
      </c>
      <c r="AL3" s="11" t="s">
        <v>22</v>
      </c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51"/>
      <c r="DW3" s="51"/>
      <c r="DX3" s="51"/>
      <c r="DY3" s="51"/>
      <c r="DZ3" s="51"/>
      <c r="EA3" s="51"/>
      <c r="EB3" s="51"/>
      <c r="EC3" s="51"/>
      <c r="ED3" s="51"/>
      <c r="EE3" s="51"/>
      <c r="EF3" s="51"/>
      <c r="EG3" s="51"/>
      <c r="EH3" s="51"/>
      <c r="EI3" s="51"/>
      <c r="EJ3" s="51"/>
      <c r="EK3" s="51"/>
      <c r="EL3" s="51"/>
      <c r="EM3" s="51"/>
      <c r="EN3" s="51"/>
      <c r="EO3" s="51"/>
      <c r="EP3" s="51"/>
      <c r="EQ3" s="51"/>
      <c r="ER3" s="51"/>
      <c r="ES3" s="51"/>
      <c r="ET3" s="51"/>
      <c r="EU3" s="51"/>
      <c r="EV3" s="51"/>
      <c r="EW3" s="51"/>
      <c r="EX3" s="51"/>
      <c r="EY3" s="51"/>
      <c r="EZ3" s="51"/>
      <c r="FA3" s="51"/>
      <c r="FB3" s="51"/>
      <c r="FC3" s="51"/>
      <c r="FD3" s="51"/>
      <c r="FE3" s="51"/>
      <c r="FF3" s="51"/>
      <c r="FG3" s="51"/>
      <c r="FH3" s="51"/>
      <c r="FI3" s="51"/>
      <c r="FJ3" s="51"/>
      <c r="FK3" s="51"/>
      <c r="FL3" s="51"/>
      <c r="FM3" s="51"/>
      <c r="FN3" s="51"/>
      <c r="FO3" s="51"/>
      <c r="FP3" s="51"/>
      <c r="FQ3" s="51"/>
      <c r="FR3" s="51"/>
      <c r="FS3" s="51"/>
      <c r="FT3" s="51"/>
      <c r="FU3" s="51"/>
      <c r="FV3" s="51"/>
      <c r="FW3" s="51"/>
      <c r="FX3" s="51"/>
      <c r="FY3" s="51"/>
      <c r="FZ3" s="51"/>
      <c r="GA3" s="51"/>
      <c r="GB3" s="51"/>
      <c r="GC3" s="51"/>
      <c r="GD3" s="51"/>
      <c r="GE3" s="51"/>
      <c r="GF3" s="51"/>
      <c r="GG3" s="51"/>
      <c r="GH3" s="51"/>
      <c r="GI3" s="51"/>
      <c r="GJ3" s="51"/>
      <c r="GK3" s="51"/>
      <c r="GL3" s="51"/>
      <c r="GM3" s="51"/>
      <c r="GN3" s="51"/>
      <c r="GO3" s="51"/>
      <c r="GP3" s="51"/>
      <c r="GQ3" s="51"/>
      <c r="GR3" s="51"/>
      <c r="GS3" s="51"/>
      <c r="GT3" s="51"/>
      <c r="GU3" s="51"/>
      <c r="GV3" s="51"/>
      <c r="GW3" s="51"/>
      <c r="GX3" s="51"/>
      <c r="GY3" s="51"/>
      <c r="GZ3" s="51"/>
      <c r="HA3" s="51"/>
      <c r="HB3" s="51"/>
      <c r="HC3" s="51"/>
      <c r="HD3" s="51"/>
      <c r="HE3" s="51"/>
      <c r="HF3" s="51"/>
      <c r="HG3" s="51"/>
      <c r="HH3" s="51"/>
      <c r="HI3" s="51"/>
      <c r="HJ3" s="51"/>
      <c r="HK3" s="51"/>
      <c r="HL3" s="51"/>
      <c r="HM3" s="51"/>
      <c r="HN3" s="51"/>
      <c r="HO3" s="51"/>
      <c r="HP3" s="51"/>
      <c r="HQ3" s="51"/>
      <c r="HR3" s="51"/>
      <c r="HS3" s="51"/>
      <c r="HT3" s="51"/>
      <c r="HU3" s="51"/>
      <c r="HV3" s="51"/>
      <c r="HW3" s="51"/>
      <c r="HX3" s="51"/>
      <c r="HY3" s="51"/>
      <c r="HZ3" s="51"/>
      <c r="IA3" s="51"/>
      <c r="IB3" s="51"/>
      <c r="IC3" s="51"/>
      <c r="ID3" s="51"/>
      <c r="IE3" s="51"/>
      <c r="IF3" s="51"/>
      <c r="IG3" s="51"/>
      <c r="IH3" s="51"/>
      <c r="II3" s="51"/>
      <c r="IJ3" s="51"/>
      <c r="IK3" s="51"/>
      <c r="IL3" s="51"/>
      <c r="IM3" s="51"/>
      <c r="IN3" s="51"/>
      <c r="IO3" s="51"/>
      <c r="IP3" s="51"/>
      <c r="IQ3" s="51"/>
      <c r="IR3" s="51"/>
      <c r="IS3" s="51"/>
      <c r="IT3" s="51"/>
      <c r="IU3" s="51"/>
      <c r="IV3" s="51"/>
      <c r="IW3" s="51"/>
      <c r="IX3" s="51"/>
      <c r="IY3" s="51"/>
      <c r="IZ3" s="51"/>
      <c r="JA3" s="51"/>
      <c r="JB3" s="51"/>
      <c r="JC3" s="51"/>
      <c r="JD3" s="51"/>
      <c r="JE3" s="51"/>
      <c r="JF3" s="51"/>
    </row>
    <row r="4" spans="1:266" s="3" customFormat="1" ht="12.75" hidden="1" customHeight="1" x14ac:dyDescent="0.2">
      <c r="A4" s="6" t="s">
        <v>82</v>
      </c>
      <c r="B4" s="38" t="s">
        <v>83</v>
      </c>
      <c r="C4" s="38" t="s">
        <v>84</v>
      </c>
      <c r="D4" s="38" t="s">
        <v>85</v>
      </c>
      <c r="E4" s="38" t="s">
        <v>86</v>
      </c>
      <c r="F4" s="38" t="s">
        <v>87</v>
      </c>
      <c r="G4" s="38" t="s">
        <v>88</v>
      </c>
      <c r="H4" s="38" t="s">
        <v>89</v>
      </c>
      <c r="I4" s="38" t="s">
        <v>90</v>
      </c>
      <c r="J4" s="38" t="s">
        <v>91</v>
      </c>
      <c r="K4" s="38" t="s">
        <v>115</v>
      </c>
      <c r="L4" s="38" t="s">
        <v>92</v>
      </c>
      <c r="M4" s="38" t="s">
        <v>93</v>
      </c>
      <c r="N4" s="38" t="s">
        <v>94</v>
      </c>
      <c r="O4" s="38" t="s">
        <v>136</v>
      </c>
      <c r="P4" s="38" t="s">
        <v>135</v>
      </c>
      <c r="Q4" s="38" t="s">
        <v>110</v>
      </c>
      <c r="R4" s="6" t="s">
        <v>112</v>
      </c>
      <c r="S4" s="6" t="s">
        <v>111</v>
      </c>
      <c r="T4" s="6" t="s">
        <v>109</v>
      </c>
      <c r="U4" s="6" t="s">
        <v>95</v>
      </c>
      <c r="V4" s="6" t="s">
        <v>96</v>
      </c>
      <c r="W4" s="6" t="s">
        <v>97</v>
      </c>
      <c r="X4" s="6" t="s">
        <v>98</v>
      </c>
      <c r="Y4" s="6" t="s">
        <v>99</v>
      </c>
      <c r="Z4" s="6" t="s">
        <v>100</v>
      </c>
      <c r="AA4" s="6" t="s">
        <v>101</v>
      </c>
      <c r="AB4" s="6" t="s">
        <v>102</v>
      </c>
      <c r="AC4" s="52" t="s">
        <v>169</v>
      </c>
      <c r="AD4" s="6" t="s">
        <v>103</v>
      </c>
      <c r="AE4" s="6" t="s">
        <v>104</v>
      </c>
      <c r="AF4" s="6" t="s">
        <v>105</v>
      </c>
      <c r="AG4" s="6" t="s">
        <v>106</v>
      </c>
      <c r="AH4" s="6" t="s">
        <v>107</v>
      </c>
      <c r="AI4" s="6" t="s">
        <v>108</v>
      </c>
      <c r="AJ4" s="6" t="s">
        <v>144</v>
      </c>
      <c r="AK4" s="6" t="s">
        <v>145</v>
      </c>
      <c r="AL4" s="6" t="s">
        <v>146</v>
      </c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51"/>
      <c r="FE4" s="51"/>
      <c r="FF4" s="51"/>
      <c r="FG4" s="51"/>
      <c r="FH4" s="51"/>
      <c r="FI4" s="51"/>
      <c r="FJ4" s="51"/>
      <c r="FK4" s="51"/>
      <c r="FL4" s="51"/>
      <c r="FM4" s="51"/>
      <c r="FN4" s="51"/>
      <c r="FO4" s="51"/>
      <c r="FP4" s="51"/>
      <c r="FQ4" s="51"/>
      <c r="FR4" s="51"/>
      <c r="FS4" s="51"/>
      <c r="FT4" s="51"/>
      <c r="FU4" s="51"/>
      <c r="FV4" s="51"/>
      <c r="FW4" s="51"/>
      <c r="FX4" s="51"/>
      <c r="FY4" s="51"/>
      <c r="FZ4" s="51"/>
      <c r="GA4" s="51"/>
      <c r="GB4" s="51"/>
      <c r="GC4" s="51"/>
      <c r="GD4" s="51"/>
      <c r="GE4" s="51"/>
      <c r="GF4" s="51"/>
      <c r="GG4" s="51"/>
      <c r="GH4" s="51"/>
      <c r="GI4" s="51"/>
      <c r="GJ4" s="51"/>
      <c r="GK4" s="51"/>
      <c r="GL4" s="51"/>
      <c r="GM4" s="51"/>
      <c r="GN4" s="51"/>
      <c r="GO4" s="51"/>
      <c r="GP4" s="51"/>
      <c r="GQ4" s="51"/>
      <c r="GR4" s="51"/>
      <c r="GS4" s="51"/>
      <c r="GT4" s="51"/>
      <c r="GU4" s="51"/>
      <c r="GV4" s="51"/>
      <c r="GW4" s="51"/>
      <c r="GX4" s="51"/>
      <c r="GY4" s="51"/>
      <c r="GZ4" s="51"/>
      <c r="HA4" s="51"/>
      <c r="HB4" s="51"/>
      <c r="HC4" s="51"/>
      <c r="HD4" s="51"/>
      <c r="HE4" s="51"/>
      <c r="HF4" s="51"/>
      <c r="HG4" s="51"/>
      <c r="HH4" s="51"/>
      <c r="HI4" s="51"/>
      <c r="HJ4" s="51"/>
      <c r="HK4" s="51"/>
      <c r="HL4" s="51"/>
      <c r="HM4" s="51"/>
      <c r="HN4" s="51"/>
      <c r="HO4" s="51"/>
      <c r="HP4" s="51"/>
      <c r="HQ4" s="51"/>
      <c r="HR4" s="51"/>
      <c r="HS4" s="51"/>
      <c r="HT4" s="51"/>
      <c r="HU4" s="51"/>
      <c r="HV4" s="51"/>
      <c r="HW4" s="51"/>
      <c r="HX4" s="51"/>
      <c r="HY4" s="51"/>
      <c r="HZ4" s="51"/>
      <c r="IA4" s="51"/>
      <c r="IB4" s="51"/>
      <c r="IC4" s="51"/>
      <c r="ID4" s="51"/>
      <c r="IE4" s="51"/>
      <c r="IF4" s="51"/>
      <c r="IG4" s="51"/>
      <c r="IH4" s="51"/>
      <c r="II4" s="51"/>
      <c r="IJ4" s="51"/>
      <c r="IK4" s="51"/>
      <c r="IL4" s="51"/>
      <c r="IM4" s="51"/>
      <c r="IN4" s="51"/>
      <c r="IO4" s="51"/>
      <c r="IP4" s="51"/>
      <c r="IQ4" s="51"/>
      <c r="IR4" s="51"/>
      <c r="IS4" s="51"/>
      <c r="IT4" s="51"/>
      <c r="IU4" s="51"/>
      <c r="IV4" s="51"/>
      <c r="IW4" s="51"/>
      <c r="IX4" s="51"/>
      <c r="IY4" s="51"/>
      <c r="IZ4" s="51"/>
      <c r="JA4" s="51"/>
      <c r="JB4" s="51"/>
      <c r="JC4" s="51"/>
      <c r="JD4" s="51"/>
      <c r="JE4" s="51"/>
      <c r="JF4" s="51"/>
    </row>
    <row r="5" spans="1:266" s="3" customFormat="1" x14ac:dyDescent="0.2">
      <c r="A5" s="6" t="s">
        <v>165</v>
      </c>
      <c r="B5" s="6" t="s">
        <v>177</v>
      </c>
      <c r="C5" s="6" t="s">
        <v>177</v>
      </c>
      <c r="D5" s="6" t="s">
        <v>177</v>
      </c>
      <c r="E5" s="6" t="s">
        <v>177</v>
      </c>
      <c r="F5" s="6" t="s">
        <v>177</v>
      </c>
      <c r="G5" s="6" t="s">
        <v>177</v>
      </c>
      <c r="H5" s="6" t="s">
        <v>177</v>
      </c>
      <c r="I5" s="6" t="s">
        <v>177</v>
      </c>
      <c r="J5" s="6" t="s">
        <v>177</v>
      </c>
      <c r="K5" s="6" t="s">
        <v>177</v>
      </c>
      <c r="L5" s="6" t="s">
        <v>177</v>
      </c>
      <c r="M5" s="6" t="s">
        <v>177</v>
      </c>
      <c r="N5" s="6" t="s">
        <v>177</v>
      </c>
      <c r="O5" s="6" t="s">
        <v>177</v>
      </c>
      <c r="P5" s="6" t="s">
        <v>177</v>
      </c>
      <c r="Q5" s="6" t="s">
        <v>177</v>
      </c>
      <c r="R5" s="22">
        <v>2</v>
      </c>
      <c r="S5" s="22">
        <v>2</v>
      </c>
      <c r="T5" s="22">
        <v>2</v>
      </c>
      <c r="U5" s="22">
        <v>2</v>
      </c>
      <c r="V5" s="22">
        <v>2</v>
      </c>
      <c r="W5" s="22">
        <v>2</v>
      </c>
      <c r="X5" s="22">
        <v>1</v>
      </c>
      <c r="Y5" s="22">
        <v>2</v>
      </c>
      <c r="Z5" s="22">
        <v>2</v>
      </c>
      <c r="AA5" s="22">
        <v>0</v>
      </c>
      <c r="AB5" s="22">
        <v>3</v>
      </c>
      <c r="AC5" s="6" t="s">
        <v>166</v>
      </c>
      <c r="AD5" s="22">
        <v>2</v>
      </c>
      <c r="AE5" s="22">
        <v>2</v>
      </c>
      <c r="AF5" s="22">
        <v>2</v>
      </c>
      <c r="AG5" s="22">
        <v>2</v>
      </c>
      <c r="AH5" s="22">
        <v>1</v>
      </c>
      <c r="AI5" s="22">
        <v>2</v>
      </c>
      <c r="AJ5" s="22">
        <v>2</v>
      </c>
      <c r="AK5" s="22">
        <v>0</v>
      </c>
      <c r="AL5" s="22">
        <v>3</v>
      </c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  <c r="IR5" s="51"/>
      <c r="IS5" s="51"/>
      <c r="IT5" s="51"/>
      <c r="IU5" s="51"/>
      <c r="IV5" s="51"/>
      <c r="IW5" s="51"/>
      <c r="IX5" s="51"/>
      <c r="IY5" s="51"/>
      <c r="IZ5" s="51"/>
      <c r="JA5" s="51"/>
      <c r="JB5" s="51"/>
      <c r="JC5" s="51"/>
      <c r="JD5" s="51"/>
      <c r="JE5" s="51"/>
      <c r="JF5" s="51"/>
    </row>
    <row r="6" spans="1:266" s="14" customFormat="1" x14ac:dyDescent="0.2">
      <c r="A6" s="6" t="s">
        <v>25</v>
      </c>
      <c r="B6" s="6">
        <v>67</v>
      </c>
      <c r="C6" s="6">
        <v>27</v>
      </c>
      <c r="D6" s="6">
        <v>24</v>
      </c>
      <c r="E6" s="6">
        <v>5</v>
      </c>
      <c r="F6" s="6">
        <v>0</v>
      </c>
      <c r="G6" s="6">
        <v>3</v>
      </c>
      <c r="H6" s="6">
        <v>0</v>
      </c>
      <c r="I6" s="6">
        <v>9</v>
      </c>
      <c r="J6" s="6">
        <v>23</v>
      </c>
      <c r="K6" s="6">
        <v>0</v>
      </c>
      <c r="L6" s="6">
        <v>30</v>
      </c>
      <c r="M6" s="6">
        <v>41</v>
      </c>
      <c r="N6" s="6">
        <v>53</v>
      </c>
      <c r="O6" s="6">
        <f t="shared" ref="O6" si="0">SUM(B6:C6)</f>
        <v>94</v>
      </c>
      <c r="P6" s="6">
        <f t="shared" ref="P6" si="1">SUM(D6:L6)</f>
        <v>94</v>
      </c>
      <c r="Q6" s="6">
        <f t="shared" ref="Q6" si="2">SUM(M6:N6)</f>
        <v>94</v>
      </c>
      <c r="R6" s="6">
        <v>53</v>
      </c>
      <c r="S6" s="6">
        <f t="shared" ref="S6:S19" si="3">SUM(D6:L6)</f>
        <v>94</v>
      </c>
      <c r="T6" s="6">
        <f t="shared" ref="T6:T35" si="4">SUM(M6:N6)</f>
        <v>94</v>
      </c>
      <c r="U6" s="6">
        <v>102</v>
      </c>
      <c r="V6" s="6">
        <v>102</v>
      </c>
      <c r="W6" s="6">
        <v>102</v>
      </c>
      <c r="X6" s="6">
        <v>107</v>
      </c>
      <c r="Y6" s="6">
        <v>112</v>
      </c>
      <c r="Z6" s="6">
        <v>115</v>
      </c>
      <c r="AA6" s="6">
        <v>128</v>
      </c>
      <c r="AB6" s="6">
        <v>149</v>
      </c>
      <c r="AC6" s="6">
        <v>97</v>
      </c>
      <c r="AD6" s="22">
        <v>103</v>
      </c>
      <c r="AE6" s="22">
        <v>102</v>
      </c>
      <c r="AF6" s="22">
        <v>102</v>
      </c>
      <c r="AG6" s="22">
        <v>102</v>
      </c>
      <c r="AH6" s="22">
        <v>107</v>
      </c>
      <c r="AI6" s="22">
        <v>112</v>
      </c>
      <c r="AJ6" s="22">
        <v>115</v>
      </c>
      <c r="AK6" s="22">
        <v>128</v>
      </c>
      <c r="AL6" s="22">
        <v>149</v>
      </c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</row>
    <row r="7" spans="1:266" s="4" customFormat="1" x14ac:dyDescent="0.2">
      <c r="A7" s="6" t="s">
        <v>161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f t="shared" ref="O7:O34" si="5">SUM(B7:C7)</f>
        <v>0</v>
      </c>
      <c r="P7" s="6">
        <f t="shared" ref="P7:P34" si="6">SUM(D7:L7)</f>
        <v>0</v>
      </c>
      <c r="Q7" s="6">
        <f t="shared" ref="Q7:Q34" si="7">SUM(M7:N7)</f>
        <v>0</v>
      </c>
      <c r="R7" s="22">
        <f t="shared" ref="R7:R19" si="8">SUM(B7:C7)</f>
        <v>0</v>
      </c>
      <c r="S7" s="22">
        <f t="shared" si="3"/>
        <v>0</v>
      </c>
      <c r="T7" s="22">
        <f t="shared" si="4"/>
        <v>0</v>
      </c>
      <c r="U7" s="22">
        <v>0</v>
      </c>
      <c r="V7" s="22">
        <v>0</v>
      </c>
      <c r="W7" s="22">
        <v>0</v>
      </c>
      <c r="X7" s="22">
        <v>0</v>
      </c>
      <c r="Y7" s="22">
        <v>2</v>
      </c>
      <c r="Z7" s="22">
        <v>0</v>
      </c>
      <c r="AA7" s="22">
        <v>0</v>
      </c>
      <c r="AB7" s="22">
        <v>0</v>
      </c>
      <c r="AC7" s="6">
        <v>0</v>
      </c>
      <c r="AD7" s="22">
        <v>0</v>
      </c>
      <c r="AE7" s="22">
        <v>0</v>
      </c>
      <c r="AF7" s="22">
        <v>0</v>
      </c>
      <c r="AG7" s="22">
        <v>0</v>
      </c>
      <c r="AH7" s="22">
        <v>0</v>
      </c>
      <c r="AI7" s="22">
        <v>2</v>
      </c>
      <c r="AJ7" s="22">
        <v>0</v>
      </c>
      <c r="AK7" s="22">
        <v>0</v>
      </c>
      <c r="AL7" s="22">
        <v>0</v>
      </c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  <c r="FY7" s="52"/>
      <c r="FZ7" s="52"/>
      <c r="GA7" s="52"/>
      <c r="GB7" s="52"/>
      <c r="GC7" s="52"/>
      <c r="GD7" s="52"/>
      <c r="GE7" s="52"/>
      <c r="GF7" s="52"/>
      <c r="GG7" s="52"/>
      <c r="GH7" s="52"/>
      <c r="GI7" s="52"/>
      <c r="GJ7" s="52"/>
      <c r="GK7" s="52"/>
      <c r="GL7" s="52"/>
      <c r="GM7" s="52"/>
      <c r="GN7" s="52"/>
      <c r="GO7" s="52"/>
      <c r="GP7" s="52"/>
      <c r="GQ7" s="52"/>
      <c r="GR7" s="52"/>
      <c r="GS7" s="52"/>
      <c r="GT7" s="52"/>
      <c r="GU7" s="52"/>
      <c r="GV7" s="52"/>
      <c r="GW7" s="52"/>
      <c r="GX7" s="52"/>
      <c r="GY7" s="52"/>
      <c r="GZ7" s="52"/>
      <c r="HA7" s="52"/>
      <c r="HB7" s="52"/>
      <c r="HC7" s="52"/>
      <c r="HD7" s="52"/>
      <c r="HE7" s="52"/>
      <c r="HF7" s="52"/>
      <c r="HG7" s="52"/>
      <c r="HH7" s="52"/>
      <c r="HI7" s="52"/>
      <c r="HJ7" s="52"/>
      <c r="HK7" s="52"/>
      <c r="HL7" s="52"/>
      <c r="HM7" s="52"/>
      <c r="HN7" s="52"/>
      <c r="HO7" s="52"/>
      <c r="HP7" s="52"/>
      <c r="HQ7" s="52"/>
      <c r="HR7" s="52"/>
      <c r="HS7" s="52"/>
      <c r="HT7" s="52"/>
      <c r="HU7" s="52"/>
      <c r="HV7" s="52"/>
      <c r="HW7" s="52"/>
      <c r="HX7" s="52"/>
      <c r="HY7" s="52"/>
      <c r="HZ7" s="52"/>
      <c r="IA7" s="52"/>
      <c r="IB7" s="52"/>
      <c r="IC7" s="52"/>
      <c r="ID7" s="52"/>
      <c r="IE7" s="52"/>
      <c r="IF7" s="52"/>
      <c r="IG7" s="52"/>
      <c r="IH7" s="52"/>
      <c r="II7" s="52"/>
      <c r="IJ7" s="52"/>
      <c r="IK7" s="52"/>
      <c r="IL7" s="52"/>
      <c r="IM7" s="52"/>
      <c r="IN7" s="52"/>
      <c r="IO7" s="52"/>
      <c r="IP7" s="52"/>
      <c r="IQ7" s="52"/>
      <c r="IR7" s="52"/>
      <c r="IS7" s="52"/>
      <c r="IT7" s="52"/>
      <c r="IU7" s="52"/>
      <c r="IV7" s="52"/>
      <c r="IW7" s="52"/>
      <c r="IX7" s="52"/>
      <c r="IY7" s="52"/>
      <c r="IZ7" s="52"/>
      <c r="JA7" s="52"/>
      <c r="JB7" s="52"/>
      <c r="JC7" s="52"/>
      <c r="JD7" s="52"/>
      <c r="JE7" s="52"/>
      <c r="JF7" s="52"/>
    </row>
    <row r="8" spans="1:266" s="3" customFormat="1" x14ac:dyDescent="0.2">
      <c r="A8" s="22" t="s">
        <v>162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f t="shared" si="5"/>
        <v>0</v>
      </c>
      <c r="P8" s="6">
        <f t="shared" si="6"/>
        <v>0</v>
      </c>
      <c r="Q8" s="6">
        <f t="shared" si="7"/>
        <v>0</v>
      </c>
      <c r="R8" s="22">
        <f t="shared" si="8"/>
        <v>0</v>
      </c>
      <c r="S8" s="22">
        <f t="shared" si="3"/>
        <v>0</v>
      </c>
      <c r="T8" s="22">
        <f>SUM(M8:N8)</f>
        <v>0</v>
      </c>
      <c r="U8" s="22">
        <v>1</v>
      </c>
      <c r="V8" s="22">
        <v>1</v>
      </c>
      <c r="W8" s="22">
        <v>1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6">
        <v>0</v>
      </c>
      <c r="AD8" s="22">
        <v>0</v>
      </c>
      <c r="AE8" s="22">
        <v>1</v>
      </c>
      <c r="AF8" s="22">
        <v>1</v>
      </c>
      <c r="AG8" s="22">
        <v>1</v>
      </c>
      <c r="AH8" s="22">
        <v>0</v>
      </c>
      <c r="AI8" s="22">
        <v>0</v>
      </c>
      <c r="AJ8" s="22">
        <v>0</v>
      </c>
      <c r="AK8" s="22">
        <v>0</v>
      </c>
      <c r="AL8" s="22">
        <v>0</v>
      </c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51"/>
      <c r="ER8" s="51"/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51"/>
      <c r="FD8" s="51"/>
      <c r="FE8" s="51"/>
      <c r="FF8" s="51"/>
      <c r="FG8" s="51"/>
      <c r="FH8" s="51"/>
      <c r="FI8" s="51"/>
      <c r="FJ8" s="51"/>
      <c r="FK8" s="51"/>
      <c r="FL8" s="51"/>
      <c r="FM8" s="51"/>
      <c r="FN8" s="51"/>
      <c r="FO8" s="51"/>
      <c r="FP8" s="51"/>
      <c r="FQ8" s="51"/>
      <c r="FR8" s="51"/>
      <c r="FS8" s="51"/>
      <c r="FT8" s="51"/>
      <c r="FU8" s="51"/>
      <c r="FV8" s="51"/>
      <c r="FW8" s="51"/>
      <c r="FX8" s="51"/>
      <c r="FY8" s="51"/>
      <c r="FZ8" s="51"/>
      <c r="GA8" s="51"/>
      <c r="GB8" s="51"/>
      <c r="GC8" s="51"/>
      <c r="GD8" s="51"/>
      <c r="GE8" s="51"/>
      <c r="GF8" s="51"/>
      <c r="GG8" s="51"/>
      <c r="GH8" s="51"/>
      <c r="GI8" s="51"/>
      <c r="GJ8" s="51"/>
      <c r="GK8" s="51"/>
      <c r="GL8" s="51"/>
      <c r="GM8" s="51"/>
      <c r="GN8" s="51"/>
      <c r="GO8" s="51"/>
      <c r="GP8" s="51"/>
      <c r="GQ8" s="51"/>
      <c r="GR8" s="51"/>
      <c r="GS8" s="51"/>
      <c r="GT8" s="51"/>
      <c r="GU8" s="51"/>
      <c r="GV8" s="51"/>
      <c r="GW8" s="51"/>
      <c r="GX8" s="51"/>
      <c r="GY8" s="51"/>
      <c r="GZ8" s="51"/>
      <c r="HA8" s="51"/>
      <c r="HB8" s="51"/>
      <c r="HC8" s="51"/>
      <c r="HD8" s="51"/>
      <c r="HE8" s="51"/>
      <c r="HF8" s="51"/>
      <c r="HG8" s="51"/>
      <c r="HH8" s="51"/>
      <c r="HI8" s="51"/>
      <c r="HJ8" s="51"/>
      <c r="HK8" s="51"/>
      <c r="HL8" s="51"/>
      <c r="HM8" s="51"/>
      <c r="HN8" s="51"/>
      <c r="HO8" s="51"/>
      <c r="HP8" s="51"/>
      <c r="HQ8" s="51"/>
      <c r="HR8" s="51"/>
      <c r="HS8" s="51"/>
      <c r="HT8" s="51"/>
      <c r="HU8" s="51"/>
      <c r="HV8" s="51"/>
      <c r="HW8" s="51"/>
      <c r="HX8" s="51"/>
      <c r="HY8" s="51"/>
      <c r="HZ8" s="51"/>
      <c r="IA8" s="51"/>
      <c r="IB8" s="51"/>
      <c r="IC8" s="51"/>
      <c r="ID8" s="51"/>
      <c r="IE8" s="51"/>
      <c r="IF8" s="51"/>
      <c r="IG8" s="51"/>
      <c r="IH8" s="51"/>
      <c r="II8" s="51"/>
      <c r="IJ8" s="51"/>
      <c r="IK8" s="51"/>
      <c r="IL8" s="51"/>
      <c r="IM8" s="51"/>
      <c r="IN8" s="51"/>
      <c r="IO8" s="51"/>
      <c r="IP8" s="51"/>
      <c r="IQ8" s="51"/>
      <c r="IR8" s="51"/>
      <c r="IS8" s="51"/>
      <c r="IT8" s="51"/>
      <c r="IU8" s="51"/>
      <c r="IV8" s="51"/>
      <c r="IW8" s="51"/>
      <c r="IX8" s="51"/>
      <c r="IY8" s="51"/>
      <c r="IZ8" s="51"/>
      <c r="JA8" s="51"/>
      <c r="JB8" s="51"/>
      <c r="JC8" s="51"/>
      <c r="JD8" s="51"/>
      <c r="JE8" s="51"/>
      <c r="JF8" s="51"/>
    </row>
    <row r="9" spans="1:266" s="4" customFormat="1" x14ac:dyDescent="0.2">
      <c r="A9" s="6" t="s">
        <v>163</v>
      </c>
      <c r="B9" s="6">
        <v>2</v>
      </c>
      <c r="C9" s="6">
        <v>0</v>
      </c>
      <c r="D9" s="6">
        <v>0.5</v>
      </c>
      <c r="E9" s="6">
        <v>0</v>
      </c>
      <c r="F9" s="6">
        <v>0</v>
      </c>
      <c r="G9" s="6">
        <v>1.5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1</v>
      </c>
      <c r="N9" s="6">
        <v>1</v>
      </c>
      <c r="O9" s="6">
        <v>2</v>
      </c>
      <c r="P9" s="6">
        <v>2</v>
      </c>
      <c r="Q9" s="6">
        <v>2</v>
      </c>
      <c r="R9" s="22">
        <f t="shared" si="8"/>
        <v>2</v>
      </c>
      <c r="S9" s="22">
        <f t="shared" si="3"/>
        <v>2</v>
      </c>
      <c r="T9" s="22">
        <f t="shared" si="4"/>
        <v>2</v>
      </c>
      <c r="U9" s="22">
        <v>2</v>
      </c>
      <c r="V9" s="22">
        <v>2</v>
      </c>
      <c r="W9" s="22">
        <v>2</v>
      </c>
      <c r="X9" s="22">
        <v>2</v>
      </c>
      <c r="Y9" s="22">
        <v>3</v>
      </c>
      <c r="Z9" s="22">
        <v>3</v>
      </c>
      <c r="AA9" s="22">
        <v>3</v>
      </c>
      <c r="AB9" s="22">
        <v>3</v>
      </c>
      <c r="AC9" s="6">
        <v>2</v>
      </c>
      <c r="AD9" s="22">
        <v>0</v>
      </c>
      <c r="AE9" s="22">
        <v>2</v>
      </c>
      <c r="AF9" s="22">
        <v>2</v>
      </c>
      <c r="AG9" s="22">
        <v>2</v>
      </c>
      <c r="AH9" s="22">
        <v>2</v>
      </c>
      <c r="AI9" s="22">
        <v>3</v>
      </c>
      <c r="AJ9" s="22">
        <v>3</v>
      </c>
      <c r="AK9" s="22">
        <v>3</v>
      </c>
      <c r="AL9" s="22">
        <v>3</v>
      </c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  <c r="EJ9" s="52"/>
      <c r="EK9" s="52"/>
      <c r="EL9" s="52"/>
      <c r="EM9" s="52"/>
      <c r="EN9" s="52"/>
      <c r="EO9" s="52"/>
      <c r="EP9" s="52"/>
      <c r="EQ9" s="52"/>
      <c r="ER9" s="52"/>
      <c r="ES9" s="52"/>
      <c r="ET9" s="52"/>
      <c r="EU9" s="52"/>
      <c r="EV9" s="52"/>
      <c r="EW9" s="52"/>
      <c r="EX9" s="52"/>
      <c r="EY9" s="52"/>
      <c r="EZ9" s="52"/>
      <c r="FA9" s="5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2"/>
      <c r="FT9" s="52"/>
      <c r="FU9" s="52"/>
      <c r="FV9" s="52"/>
      <c r="FW9" s="52"/>
      <c r="FX9" s="52"/>
      <c r="FY9" s="52"/>
      <c r="FZ9" s="52"/>
      <c r="GA9" s="52"/>
      <c r="GB9" s="52"/>
      <c r="GC9" s="52"/>
      <c r="GD9" s="52"/>
      <c r="GE9" s="52"/>
      <c r="GF9" s="52"/>
      <c r="GG9" s="52"/>
      <c r="GH9" s="52"/>
      <c r="GI9" s="52"/>
      <c r="GJ9" s="52"/>
      <c r="GK9" s="52"/>
      <c r="GL9" s="52"/>
      <c r="GM9" s="52"/>
      <c r="GN9" s="52"/>
      <c r="GO9" s="52"/>
      <c r="GP9" s="52"/>
      <c r="GQ9" s="52"/>
      <c r="GR9" s="52"/>
      <c r="GS9" s="52"/>
      <c r="GT9" s="52"/>
      <c r="GU9" s="52"/>
      <c r="GV9" s="52"/>
      <c r="GW9" s="52"/>
      <c r="GX9" s="52"/>
      <c r="GY9" s="52"/>
      <c r="GZ9" s="52"/>
      <c r="HA9" s="52"/>
      <c r="HB9" s="52"/>
      <c r="HC9" s="52"/>
      <c r="HD9" s="52"/>
      <c r="HE9" s="52"/>
      <c r="HF9" s="52"/>
      <c r="HG9" s="52"/>
      <c r="HH9" s="52"/>
      <c r="HI9" s="52"/>
      <c r="HJ9" s="52"/>
      <c r="HK9" s="52"/>
      <c r="HL9" s="52"/>
      <c r="HM9" s="52"/>
      <c r="HN9" s="52"/>
      <c r="HO9" s="52"/>
      <c r="HP9" s="52"/>
      <c r="HQ9" s="52"/>
      <c r="HR9" s="52"/>
      <c r="HS9" s="52"/>
      <c r="HT9" s="52"/>
      <c r="HU9" s="52"/>
      <c r="HV9" s="52"/>
      <c r="HW9" s="52"/>
      <c r="HX9" s="52"/>
      <c r="HY9" s="52"/>
      <c r="HZ9" s="52"/>
      <c r="IA9" s="52"/>
      <c r="IB9" s="52"/>
      <c r="IC9" s="52"/>
      <c r="ID9" s="52"/>
      <c r="IE9" s="52"/>
      <c r="IF9" s="52"/>
      <c r="IG9" s="52"/>
      <c r="IH9" s="52"/>
      <c r="II9" s="52"/>
      <c r="IJ9" s="52"/>
      <c r="IK9" s="52"/>
      <c r="IL9" s="52"/>
      <c r="IM9" s="52"/>
      <c r="IN9" s="52"/>
      <c r="IO9" s="52"/>
      <c r="IP9" s="52"/>
      <c r="IQ9" s="52"/>
      <c r="IR9" s="52"/>
      <c r="IS9" s="52"/>
      <c r="IT9" s="52"/>
      <c r="IU9" s="52"/>
      <c r="IV9" s="52"/>
      <c r="IW9" s="52"/>
      <c r="IX9" s="52"/>
      <c r="IY9" s="52"/>
      <c r="IZ9" s="52"/>
      <c r="JA9" s="52"/>
      <c r="JB9" s="52"/>
      <c r="JC9" s="52"/>
      <c r="JD9" s="52"/>
      <c r="JE9" s="52"/>
      <c r="JF9" s="52"/>
    </row>
    <row r="10" spans="1:266" s="14" customFormat="1" x14ac:dyDescent="0.2">
      <c r="A10" s="6" t="s">
        <v>126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f t="shared" si="5"/>
        <v>0</v>
      </c>
      <c r="P10" s="6">
        <f t="shared" si="6"/>
        <v>0</v>
      </c>
      <c r="Q10" s="6">
        <f t="shared" si="7"/>
        <v>0</v>
      </c>
      <c r="R10" s="6">
        <f t="shared" si="8"/>
        <v>0</v>
      </c>
      <c r="S10" s="6">
        <f t="shared" si="3"/>
        <v>0</v>
      </c>
      <c r="T10" s="6">
        <f t="shared" si="4"/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</row>
    <row r="11" spans="1:266" s="3" customFormat="1" x14ac:dyDescent="0.2">
      <c r="A11" s="6" t="s">
        <v>26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f t="shared" si="5"/>
        <v>0</v>
      </c>
      <c r="P11" s="6">
        <f t="shared" si="6"/>
        <v>0</v>
      </c>
      <c r="Q11" s="6">
        <f t="shared" si="7"/>
        <v>0</v>
      </c>
      <c r="R11" s="22">
        <f t="shared" si="8"/>
        <v>0</v>
      </c>
      <c r="S11" s="22">
        <f t="shared" si="3"/>
        <v>0</v>
      </c>
      <c r="T11" s="22">
        <f t="shared" si="4"/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0</v>
      </c>
      <c r="AC11" s="6">
        <v>20</v>
      </c>
      <c r="AD11" s="22">
        <v>0</v>
      </c>
      <c r="AE11" s="22">
        <v>0</v>
      </c>
      <c r="AF11" s="22">
        <v>0</v>
      </c>
      <c r="AG11" s="22">
        <v>0</v>
      </c>
      <c r="AH11" s="22">
        <v>0</v>
      </c>
      <c r="AI11" s="22">
        <v>0</v>
      </c>
      <c r="AJ11" s="22">
        <v>0</v>
      </c>
      <c r="AK11" s="22">
        <v>0</v>
      </c>
      <c r="AL11" s="22">
        <v>0</v>
      </c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1"/>
      <c r="GC11" s="51"/>
      <c r="GD11" s="51"/>
      <c r="GE11" s="51"/>
      <c r="GF11" s="51"/>
      <c r="GG11" s="51"/>
      <c r="GH11" s="51"/>
      <c r="GI11" s="51"/>
      <c r="GJ11" s="51"/>
      <c r="GK11" s="51"/>
      <c r="GL11" s="51"/>
      <c r="GM11" s="51"/>
      <c r="GN11" s="51"/>
      <c r="GO11" s="51"/>
      <c r="GP11" s="51"/>
      <c r="GQ11" s="51"/>
      <c r="GR11" s="51"/>
      <c r="GS11" s="51"/>
      <c r="GT11" s="51"/>
      <c r="GU11" s="51"/>
      <c r="GV11" s="51"/>
      <c r="GW11" s="51"/>
      <c r="GX11" s="51"/>
      <c r="GY11" s="51"/>
      <c r="GZ11" s="51"/>
      <c r="HA11" s="51"/>
      <c r="HB11" s="51"/>
      <c r="HC11" s="51"/>
      <c r="HD11" s="51"/>
      <c r="HE11" s="51"/>
      <c r="HF11" s="51"/>
      <c r="HG11" s="51"/>
      <c r="HH11" s="51"/>
      <c r="HI11" s="51"/>
      <c r="HJ11" s="51"/>
      <c r="HK11" s="51"/>
      <c r="HL11" s="51"/>
      <c r="HM11" s="51"/>
      <c r="HN11" s="51"/>
      <c r="HO11" s="51"/>
      <c r="HP11" s="51"/>
      <c r="HQ11" s="51"/>
      <c r="HR11" s="51"/>
      <c r="HS11" s="51"/>
      <c r="HT11" s="51"/>
      <c r="HU11" s="51"/>
      <c r="HV11" s="51"/>
      <c r="HW11" s="51"/>
      <c r="HX11" s="51"/>
      <c r="HY11" s="51"/>
      <c r="HZ11" s="51"/>
      <c r="IA11" s="51"/>
      <c r="IB11" s="51"/>
      <c r="IC11" s="51"/>
      <c r="ID11" s="51"/>
      <c r="IE11" s="51"/>
      <c r="IF11" s="51"/>
      <c r="IG11" s="51"/>
      <c r="IH11" s="51"/>
      <c r="II11" s="51"/>
      <c r="IJ11" s="51"/>
      <c r="IK11" s="51"/>
      <c r="IL11" s="51"/>
      <c r="IM11" s="51"/>
      <c r="IN11" s="51"/>
      <c r="IO11" s="51"/>
      <c r="IP11" s="51"/>
      <c r="IQ11" s="51"/>
      <c r="IR11" s="51"/>
      <c r="IS11" s="51"/>
      <c r="IT11" s="51"/>
      <c r="IU11" s="51"/>
      <c r="IV11" s="51"/>
      <c r="IW11" s="51"/>
      <c r="IX11" s="51"/>
      <c r="IY11" s="51"/>
      <c r="IZ11" s="51"/>
      <c r="JA11" s="51"/>
      <c r="JB11" s="51"/>
      <c r="JC11" s="51"/>
      <c r="JD11" s="51"/>
      <c r="JE11" s="51"/>
      <c r="JF11" s="51"/>
    </row>
    <row r="12" spans="1:266" s="14" customFormat="1" x14ac:dyDescent="0.2">
      <c r="A12" s="6" t="s">
        <v>27</v>
      </c>
      <c r="B12" s="6">
        <v>0</v>
      </c>
      <c r="C12" s="6">
        <v>1</v>
      </c>
      <c r="D12" s="6">
        <v>0</v>
      </c>
      <c r="E12" s="6">
        <v>0</v>
      </c>
      <c r="F12" s="6">
        <v>0</v>
      </c>
      <c r="G12" s="6">
        <v>1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1</v>
      </c>
      <c r="O12" s="6">
        <v>1</v>
      </c>
      <c r="P12" s="6">
        <f t="shared" si="6"/>
        <v>1</v>
      </c>
      <c r="Q12" s="6">
        <v>1</v>
      </c>
      <c r="R12" s="6">
        <f t="shared" si="8"/>
        <v>1</v>
      </c>
      <c r="S12" s="6">
        <f t="shared" si="3"/>
        <v>1</v>
      </c>
      <c r="T12" s="6">
        <f t="shared" si="4"/>
        <v>1</v>
      </c>
      <c r="U12" s="6">
        <v>1</v>
      </c>
      <c r="V12" s="6">
        <v>1</v>
      </c>
      <c r="W12" s="6">
        <v>1</v>
      </c>
      <c r="X12" s="6">
        <v>1</v>
      </c>
      <c r="Y12" s="6">
        <v>1</v>
      </c>
      <c r="Z12" s="6">
        <v>1</v>
      </c>
      <c r="AA12" s="6">
        <v>1</v>
      </c>
      <c r="AB12" s="6">
        <v>1</v>
      </c>
      <c r="AC12" s="6">
        <v>1</v>
      </c>
      <c r="AD12" s="22">
        <v>1</v>
      </c>
      <c r="AE12" s="22">
        <v>1</v>
      </c>
      <c r="AF12" s="22">
        <v>1</v>
      </c>
      <c r="AG12" s="22">
        <v>1</v>
      </c>
      <c r="AH12" s="22">
        <v>1</v>
      </c>
      <c r="AI12" s="22">
        <v>1</v>
      </c>
      <c r="AJ12" s="22">
        <v>1</v>
      </c>
      <c r="AK12" s="22">
        <v>1</v>
      </c>
      <c r="AL12" s="22">
        <v>1</v>
      </c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</row>
    <row r="13" spans="1:266" s="3" customFormat="1" x14ac:dyDescent="0.2">
      <c r="A13" s="6" t="s">
        <v>71</v>
      </c>
      <c r="B13" s="6">
        <v>19</v>
      </c>
      <c r="C13" s="6">
        <v>0</v>
      </c>
      <c r="D13" s="6">
        <v>6</v>
      </c>
      <c r="E13" s="6">
        <v>3</v>
      </c>
      <c r="F13" s="6">
        <v>0</v>
      </c>
      <c r="G13" s="6">
        <v>0</v>
      </c>
      <c r="H13" s="6">
        <v>1</v>
      </c>
      <c r="I13" s="6">
        <v>4</v>
      </c>
      <c r="J13" s="6">
        <v>3</v>
      </c>
      <c r="K13" s="6">
        <v>1</v>
      </c>
      <c r="L13" s="6">
        <v>1</v>
      </c>
      <c r="M13" s="6">
        <v>7</v>
      </c>
      <c r="N13" s="6">
        <v>12</v>
      </c>
      <c r="O13" s="6">
        <f t="shared" si="5"/>
        <v>19</v>
      </c>
      <c r="P13" s="6">
        <f t="shared" si="6"/>
        <v>19</v>
      </c>
      <c r="Q13" s="6">
        <f t="shared" si="7"/>
        <v>19</v>
      </c>
      <c r="R13" s="22">
        <f>SUM(B13:C13)</f>
        <v>19</v>
      </c>
      <c r="S13" s="22"/>
      <c r="T13" s="22">
        <f t="shared" si="4"/>
        <v>19</v>
      </c>
      <c r="U13" s="22">
        <v>31</v>
      </c>
      <c r="V13" s="22">
        <v>31</v>
      </c>
      <c r="W13" s="22">
        <v>31</v>
      </c>
      <c r="X13" s="22">
        <v>35</v>
      </c>
      <c r="Y13" s="22">
        <v>21</v>
      </c>
      <c r="Z13" s="22">
        <v>34</v>
      </c>
      <c r="AA13" s="22">
        <v>32</v>
      </c>
      <c r="AB13" s="22">
        <v>24</v>
      </c>
      <c r="AC13" s="6">
        <v>22</v>
      </c>
      <c r="AD13" s="22">
        <v>22</v>
      </c>
      <c r="AE13" s="22">
        <v>31</v>
      </c>
      <c r="AF13" s="22">
        <v>31</v>
      </c>
      <c r="AG13" s="22">
        <v>31</v>
      </c>
      <c r="AH13" s="22">
        <v>35</v>
      </c>
      <c r="AI13" s="22">
        <v>21</v>
      </c>
      <c r="AJ13" s="22">
        <v>34</v>
      </c>
      <c r="AK13" s="22">
        <v>32</v>
      </c>
      <c r="AL13" s="22">
        <v>24</v>
      </c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B13" s="51"/>
      <c r="GC13" s="51"/>
      <c r="GD13" s="51"/>
      <c r="GE13" s="51"/>
      <c r="GF13" s="51"/>
      <c r="GG13" s="51"/>
      <c r="GH13" s="51"/>
      <c r="GI13" s="51"/>
      <c r="GJ13" s="51"/>
      <c r="GK13" s="51"/>
      <c r="GL13" s="51"/>
      <c r="GM13" s="51"/>
      <c r="GN13" s="51"/>
      <c r="GO13" s="51"/>
      <c r="GP13" s="51"/>
      <c r="GQ13" s="51"/>
      <c r="GR13" s="51"/>
      <c r="GS13" s="51"/>
      <c r="GT13" s="51"/>
      <c r="GU13" s="51"/>
      <c r="GV13" s="51"/>
      <c r="GW13" s="51"/>
      <c r="GX13" s="51"/>
      <c r="GY13" s="51"/>
      <c r="GZ13" s="51"/>
      <c r="HA13" s="51"/>
      <c r="HB13" s="51"/>
      <c r="HC13" s="51"/>
      <c r="HD13" s="51"/>
      <c r="HE13" s="51"/>
      <c r="HF13" s="51"/>
      <c r="HG13" s="51"/>
      <c r="HH13" s="51"/>
      <c r="HI13" s="51"/>
      <c r="HJ13" s="51"/>
      <c r="HK13" s="51"/>
      <c r="HL13" s="51"/>
      <c r="HM13" s="51"/>
      <c r="HN13" s="51"/>
      <c r="HO13" s="51"/>
      <c r="HP13" s="51"/>
      <c r="HQ13" s="51"/>
      <c r="HR13" s="51"/>
      <c r="HS13" s="51"/>
      <c r="HT13" s="51"/>
      <c r="HU13" s="51"/>
      <c r="HV13" s="51"/>
      <c r="HW13" s="51"/>
      <c r="HX13" s="51"/>
      <c r="HY13" s="51"/>
      <c r="HZ13" s="51"/>
      <c r="IA13" s="51"/>
      <c r="IB13" s="51"/>
      <c r="IC13" s="51"/>
      <c r="ID13" s="51"/>
      <c r="IE13" s="51"/>
      <c r="IF13" s="51"/>
      <c r="IG13" s="51"/>
      <c r="IH13" s="51"/>
      <c r="II13" s="51"/>
      <c r="IJ13" s="51"/>
      <c r="IK13" s="51"/>
      <c r="IL13" s="51"/>
      <c r="IM13" s="51"/>
      <c r="IN13" s="51"/>
      <c r="IO13" s="51"/>
      <c r="IP13" s="51"/>
      <c r="IQ13" s="51"/>
      <c r="IR13" s="51"/>
      <c r="IS13" s="51"/>
      <c r="IT13" s="51"/>
      <c r="IU13" s="51"/>
      <c r="IV13" s="51"/>
      <c r="IW13" s="51"/>
      <c r="IX13" s="51"/>
      <c r="IY13" s="51"/>
      <c r="IZ13" s="51"/>
      <c r="JA13" s="51"/>
      <c r="JB13" s="51"/>
      <c r="JC13" s="51"/>
      <c r="JD13" s="51"/>
      <c r="JE13" s="51"/>
      <c r="JF13" s="51"/>
    </row>
    <row r="14" spans="1:266" s="14" customFormat="1" x14ac:dyDescent="0.2">
      <c r="A14" s="6" t="s">
        <v>118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f t="shared" si="5"/>
        <v>0</v>
      </c>
      <c r="P14" s="6">
        <f t="shared" si="6"/>
        <v>0</v>
      </c>
      <c r="Q14" s="6">
        <f t="shared" si="7"/>
        <v>0</v>
      </c>
      <c r="R14" s="6">
        <f t="shared" si="8"/>
        <v>0</v>
      </c>
      <c r="S14" s="6">
        <f t="shared" si="3"/>
        <v>0</v>
      </c>
      <c r="T14" s="6">
        <f>SUM(M14:N14)</f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22">
        <v>0</v>
      </c>
      <c r="AE14" s="22">
        <v>0</v>
      </c>
      <c r="AF14" s="22">
        <v>0</v>
      </c>
      <c r="AG14" s="22">
        <v>0</v>
      </c>
      <c r="AH14" s="22">
        <v>0</v>
      </c>
      <c r="AI14" s="22">
        <v>0</v>
      </c>
      <c r="AJ14" s="22">
        <v>0</v>
      </c>
      <c r="AK14" s="22">
        <v>0</v>
      </c>
      <c r="AL14" s="22">
        <v>0</v>
      </c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</row>
    <row r="15" spans="1:266" s="3" customFormat="1" x14ac:dyDescent="0.2">
      <c r="A15" s="6" t="s">
        <v>75</v>
      </c>
      <c r="B15" s="6">
        <v>3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3</v>
      </c>
      <c r="L15" s="6">
        <v>0</v>
      </c>
      <c r="M15" s="6">
        <v>1</v>
      </c>
      <c r="N15" s="6">
        <v>2</v>
      </c>
      <c r="O15" s="6">
        <v>3</v>
      </c>
      <c r="P15" s="6">
        <v>3</v>
      </c>
      <c r="Q15" s="6">
        <v>3</v>
      </c>
      <c r="R15" s="22" t="s">
        <v>127</v>
      </c>
      <c r="S15" s="22">
        <v>8</v>
      </c>
      <c r="T15" s="22">
        <v>8</v>
      </c>
      <c r="U15" s="22">
        <v>6</v>
      </c>
      <c r="V15" s="22">
        <v>6</v>
      </c>
      <c r="W15" s="22">
        <v>6</v>
      </c>
      <c r="X15" s="22">
        <v>6</v>
      </c>
      <c r="Y15" s="22">
        <v>0</v>
      </c>
      <c r="Z15" s="22">
        <v>3</v>
      </c>
      <c r="AA15" s="22">
        <v>4</v>
      </c>
      <c r="AB15" s="22">
        <v>0</v>
      </c>
      <c r="AC15" s="6">
        <v>5</v>
      </c>
      <c r="AD15" s="22">
        <v>8</v>
      </c>
      <c r="AE15" s="22">
        <v>6</v>
      </c>
      <c r="AF15" s="22">
        <v>6</v>
      </c>
      <c r="AG15" s="22">
        <v>6</v>
      </c>
      <c r="AH15" s="22">
        <v>6</v>
      </c>
      <c r="AI15" s="22">
        <v>0</v>
      </c>
      <c r="AJ15" s="22">
        <v>3</v>
      </c>
      <c r="AK15" s="22">
        <v>4</v>
      </c>
      <c r="AL15" s="22">
        <v>0</v>
      </c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1"/>
      <c r="EL15" s="51"/>
      <c r="EM15" s="51"/>
      <c r="EN15" s="51"/>
      <c r="EO15" s="51"/>
      <c r="EP15" s="51"/>
      <c r="EQ15" s="51"/>
      <c r="ER15" s="51"/>
      <c r="ES15" s="51"/>
      <c r="ET15" s="51"/>
      <c r="EU15" s="51"/>
      <c r="EV15" s="51"/>
      <c r="EW15" s="51"/>
      <c r="EX15" s="51"/>
      <c r="EY15" s="51"/>
      <c r="EZ15" s="51"/>
      <c r="FA15" s="51"/>
      <c r="FB15" s="51"/>
      <c r="FC15" s="51"/>
      <c r="FD15" s="51"/>
      <c r="FE15" s="51"/>
      <c r="FF15" s="51"/>
      <c r="FG15" s="51"/>
      <c r="FH15" s="51"/>
      <c r="FI15" s="51"/>
      <c r="FJ15" s="51"/>
      <c r="FK15" s="51"/>
      <c r="FL15" s="51"/>
      <c r="FM15" s="51"/>
      <c r="FN15" s="51"/>
      <c r="FO15" s="51"/>
      <c r="FP15" s="51"/>
      <c r="FQ15" s="51"/>
      <c r="FR15" s="51"/>
      <c r="FS15" s="51"/>
      <c r="FT15" s="51"/>
      <c r="FU15" s="51"/>
      <c r="FV15" s="51"/>
      <c r="FW15" s="51"/>
      <c r="FX15" s="51"/>
      <c r="FY15" s="51"/>
      <c r="FZ15" s="51"/>
      <c r="GA15" s="51"/>
      <c r="GB15" s="51"/>
      <c r="GC15" s="51"/>
      <c r="GD15" s="51"/>
      <c r="GE15" s="51"/>
      <c r="GF15" s="51"/>
      <c r="GG15" s="51"/>
      <c r="GH15" s="51"/>
      <c r="GI15" s="51"/>
      <c r="GJ15" s="51"/>
      <c r="GK15" s="51"/>
      <c r="GL15" s="51"/>
      <c r="GM15" s="51"/>
      <c r="GN15" s="51"/>
      <c r="GO15" s="51"/>
      <c r="GP15" s="51"/>
      <c r="GQ15" s="51"/>
      <c r="GR15" s="51"/>
      <c r="GS15" s="51"/>
      <c r="GT15" s="51"/>
      <c r="GU15" s="51"/>
      <c r="GV15" s="51"/>
      <c r="GW15" s="51"/>
      <c r="GX15" s="51"/>
      <c r="GY15" s="51"/>
      <c r="GZ15" s="51"/>
      <c r="HA15" s="51"/>
      <c r="HB15" s="51"/>
      <c r="HC15" s="51"/>
      <c r="HD15" s="51"/>
      <c r="HE15" s="51"/>
      <c r="HF15" s="51"/>
      <c r="HG15" s="51"/>
      <c r="HH15" s="51"/>
      <c r="HI15" s="51"/>
      <c r="HJ15" s="51"/>
      <c r="HK15" s="51"/>
      <c r="HL15" s="51"/>
      <c r="HM15" s="51"/>
      <c r="HN15" s="51"/>
      <c r="HO15" s="51"/>
      <c r="HP15" s="51"/>
      <c r="HQ15" s="51"/>
      <c r="HR15" s="51"/>
      <c r="HS15" s="51"/>
      <c r="HT15" s="51"/>
      <c r="HU15" s="51"/>
      <c r="HV15" s="51"/>
      <c r="HW15" s="51"/>
      <c r="HX15" s="51"/>
      <c r="HY15" s="51"/>
      <c r="HZ15" s="51"/>
      <c r="IA15" s="51"/>
      <c r="IB15" s="51"/>
      <c r="IC15" s="51"/>
      <c r="ID15" s="51"/>
      <c r="IE15" s="51"/>
      <c r="IF15" s="51"/>
      <c r="IG15" s="51"/>
      <c r="IH15" s="51"/>
      <c r="II15" s="51"/>
      <c r="IJ15" s="51"/>
      <c r="IK15" s="51"/>
      <c r="IL15" s="51"/>
      <c r="IM15" s="51"/>
      <c r="IN15" s="51"/>
      <c r="IO15" s="51"/>
      <c r="IP15" s="51"/>
      <c r="IQ15" s="51"/>
      <c r="IR15" s="51"/>
      <c r="IS15" s="51"/>
      <c r="IT15" s="51"/>
      <c r="IU15" s="51"/>
      <c r="IV15" s="51"/>
      <c r="IW15" s="51"/>
      <c r="IX15" s="51"/>
      <c r="IY15" s="51"/>
      <c r="IZ15" s="51"/>
      <c r="JA15" s="51"/>
      <c r="JB15" s="51"/>
      <c r="JC15" s="51"/>
      <c r="JD15" s="51"/>
      <c r="JE15" s="51"/>
      <c r="JF15" s="51"/>
    </row>
    <row r="16" spans="1:266" s="48" customFormat="1" x14ac:dyDescent="0.2">
      <c r="A16" s="6" t="s">
        <v>79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f t="shared" si="5"/>
        <v>0</v>
      </c>
      <c r="P16" s="6">
        <f t="shared" si="6"/>
        <v>0</v>
      </c>
      <c r="Q16" s="6">
        <f t="shared" si="7"/>
        <v>0</v>
      </c>
      <c r="R16" s="6">
        <f t="shared" si="8"/>
        <v>0</v>
      </c>
      <c r="S16" s="6">
        <f t="shared" si="3"/>
        <v>0</v>
      </c>
      <c r="T16" s="6">
        <f t="shared" si="4"/>
        <v>0</v>
      </c>
      <c r="U16" s="6">
        <v>0</v>
      </c>
      <c r="V16" s="6">
        <v>0</v>
      </c>
      <c r="W16" s="6">
        <v>0</v>
      </c>
      <c r="X16" s="6">
        <v>0</v>
      </c>
      <c r="Y16" s="6">
        <v>3</v>
      </c>
      <c r="Z16" s="6">
        <v>2</v>
      </c>
      <c r="AA16" s="6">
        <v>2</v>
      </c>
      <c r="AB16" s="6">
        <v>0</v>
      </c>
      <c r="AC16" s="6">
        <v>0</v>
      </c>
      <c r="AD16" s="6">
        <v>1</v>
      </c>
      <c r="AE16" s="6">
        <v>0</v>
      </c>
      <c r="AF16" s="6">
        <v>0</v>
      </c>
      <c r="AG16" s="6">
        <v>0</v>
      </c>
      <c r="AH16" s="6">
        <v>0</v>
      </c>
      <c r="AI16" s="6">
        <v>3</v>
      </c>
      <c r="AJ16" s="6">
        <v>2</v>
      </c>
      <c r="AK16" s="6">
        <v>2</v>
      </c>
      <c r="AL16" s="6">
        <v>0</v>
      </c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</row>
    <row r="17" spans="1:266" s="3" customFormat="1" x14ac:dyDescent="0.2">
      <c r="A17" s="22" t="s">
        <v>72</v>
      </c>
      <c r="B17" s="6">
        <v>8</v>
      </c>
      <c r="C17" s="6">
        <v>0</v>
      </c>
      <c r="D17" s="6">
        <v>2</v>
      </c>
      <c r="E17" s="6">
        <v>1</v>
      </c>
      <c r="F17" s="6">
        <v>0</v>
      </c>
      <c r="G17" s="6">
        <v>1</v>
      </c>
      <c r="H17" s="6">
        <v>0</v>
      </c>
      <c r="I17" s="6">
        <v>3</v>
      </c>
      <c r="J17" s="6">
        <v>0</v>
      </c>
      <c r="K17" s="6">
        <v>0</v>
      </c>
      <c r="L17" s="6">
        <v>1</v>
      </c>
      <c r="M17" s="6">
        <v>3</v>
      </c>
      <c r="N17" s="6">
        <v>5</v>
      </c>
      <c r="O17" s="6">
        <f>SUM(Table2[[#This Row],[Column12]:[Column13]])</f>
        <v>8</v>
      </c>
      <c r="P17" s="6">
        <v>8</v>
      </c>
      <c r="Q17" s="6">
        <v>8</v>
      </c>
      <c r="R17" s="22">
        <f t="shared" si="8"/>
        <v>8</v>
      </c>
      <c r="S17" s="22">
        <f t="shared" si="3"/>
        <v>8</v>
      </c>
      <c r="T17" s="22">
        <f t="shared" si="4"/>
        <v>8</v>
      </c>
      <c r="U17" s="22">
        <v>12</v>
      </c>
      <c r="V17" s="22">
        <v>12</v>
      </c>
      <c r="W17" s="22">
        <v>12</v>
      </c>
      <c r="X17" s="22">
        <v>10</v>
      </c>
      <c r="Y17" s="22">
        <v>3</v>
      </c>
      <c r="Z17" s="22">
        <v>7</v>
      </c>
      <c r="AA17" s="22">
        <v>2</v>
      </c>
      <c r="AB17" s="22">
        <v>4</v>
      </c>
      <c r="AC17" s="6">
        <v>6</v>
      </c>
      <c r="AD17" s="22">
        <v>11</v>
      </c>
      <c r="AE17" s="22">
        <v>12</v>
      </c>
      <c r="AF17" s="22">
        <v>12</v>
      </c>
      <c r="AG17" s="22">
        <v>12</v>
      </c>
      <c r="AH17" s="22">
        <v>10</v>
      </c>
      <c r="AI17" s="22">
        <v>3</v>
      </c>
      <c r="AJ17" s="22">
        <v>7</v>
      </c>
      <c r="AK17" s="22">
        <v>2</v>
      </c>
      <c r="AL17" s="22">
        <v>4</v>
      </c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1"/>
      <c r="ES17" s="51"/>
      <c r="ET17" s="51"/>
      <c r="EU17" s="51"/>
      <c r="EV17" s="51"/>
      <c r="EW17" s="51"/>
      <c r="EX17" s="51"/>
      <c r="EY17" s="51"/>
      <c r="EZ17" s="51"/>
      <c r="FA17" s="51"/>
      <c r="FB17" s="51"/>
      <c r="FC17" s="51"/>
      <c r="FD17" s="51"/>
      <c r="FE17" s="51"/>
      <c r="FF17" s="51"/>
      <c r="FG17" s="51"/>
      <c r="FH17" s="51"/>
      <c r="FI17" s="51"/>
      <c r="FJ17" s="51"/>
      <c r="FK17" s="51"/>
      <c r="FL17" s="51"/>
      <c r="FM17" s="51"/>
      <c r="FN17" s="51"/>
      <c r="FO17" s="51"/>
      <c r="FP17" s="51"/>
      <c r="FQ17" s="51"/>
      <c r="FR17" s="51"/>
      <c r="FS17" s="51"/>
      <c r="FT17" s="51"/>
      <c r="FU17" s="51"/>
      <c r="FV17" s="51"/>
      <c r="FW17" s="51"/>
      <c r="FX17" s="51"/>
      <c r="FY17" s="51"/>
      <c r="FZ17" s="51"/>
      <c r="GA17" s="51"/>
      <c r="GB17" s="51"/>
      <c r="GC17" s="51"/>
      <c r="GD17" s="51"/>
      <c r="GE17" s="51"/>
      <c r="GF17" s="51"/>
      <c r="GG17" s="51"/>
      <c r="GH17" s="51"/>
      <c r="GI17" s="51"/>
      <c r="GJ17" s="51"/>
      <c r="GK17" s="51"/>
      <c r="GL17" s="51"/>
      <c r="GM17" s="51"/>
      <c r="GN17" s="51"/>
      <c r="GO17" s="51"/>
      <c r="GP17" s="51"/>
      <c r="GQ17" s="51"/>
      <c r="GR17" s="51"/>
      <c r="GS17" s="51"/>
      <c r="GT17" s="51"/>
      <c r="GU17" s="51"/>
      <c r="GV17" s="51"/>
      <c r="GW17" s="51"/>
      <c r="GX17" s="51"/>
      <c r="GY17" s="51"/>
      <c r="GZ17" s="51"/>
      <c r="HA17" s="51"/>
      <c r="HB17" s="51"/>
      <c r="HC17" s="51"/>
      <c r="HD17" s="51"/>
      <c r="HE17" s="51"/>
      <c r="HF17" s="51"/>
      <c r="HG17" s="51"/>
      <c r="HH17" s="51"/>
      <c r="HI17" s="51"/>
      <c r="HJ17" s="51"/>
      <c r="HK17" s="51"/>
      <c r="HL17" s="51"/>
      <c r="HM17" s="51"/>
      <c r="HN17" s="51"/>
      <c r="HO17" s="51"/>
      <c r="HP17" s="51"/>
      <c r="HQ17" s="51"/>
      <c r="HR17" s="51"/>
      <c r="HS17" s="51"/>
      <c r="HT17" s="51"/>
      <c r="HU17" s="51"/>
      <c r="HV17" s="51"/>
      <c r="HW17" s="51"/>
      <c r="HX17" s="51"/>
      <c r="HY17" s="51"/>
      <c r="HZ17" s="51"/>
      <c r="IA17" s="51"/>
      <c r="IB17" s="51"/>
      <c r="IC17" s="51"/>
      <c r="ID17" s="51"/>
      <c r="IE17" s="51"/>
      <c r="IF17" s="51"/>
      <c r="IG17" s="51"/>
      <c r="IH17" s="51"/>
      <c r="II17" s="51"/>
      <c r="IJ17" s="51"/>
      <c r="IK17" s="51"/>
      <c r="IL17" s="51"/>
      <c r="IM17" s="51"/>
      <c r="IN17" s="51"/>
      <c r="IO17" s="51"/>
      <c r="IP17" s="51"/>
      <c r="IQ17" s="51"/>
      <c r="IR17" s="51"/>
      <c r="IS17" s="51"/>
      <c r="IT17" s="51"/>
      <c r="IU17" s="51"/>
      <c r="IV17" s="51"/>
      <c r="IW17" s="51"/>
      <c r="IX17" s="51"/>
      <c r="IY17" s="51"/>
      <c r="IZ17" s="51"/>
      <c r="JA17" s="51"/>
      <c r="JB17" s="51"/>
      <c r="JC17" s="51"/>
      <c r="JD17" s="51"/>
      <c r="JE17" s="51"/>
      <c r="JF17" s="51"/>
    </row>
    <row r="18" spans="1:266" s="48" customFormat="1" x14ac:dyDescent="0.2">
      <c r="A18" s="6" t="s">
        <v>77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f t="shared" si="5"/>
        <v>0</v>
      </c>
      <c r="P18" s="6">
        <f t="shared" si="6"/>
        <v>0</v>
      </c>
      <c r="Q18" s="6">
        <f t="shared" si="7"/>
        <v>0</v>
      </c>
      <c r="R18" s="6">
        <f t="shared" si="8"/>
        <v>0</v>
      </c>
      <c r="S18" s="6">
        <f t="shared" si="3"/>
        <v>0</v>
      </c>
      <c r="T18" s="6">
        <f t="shared" si="4"/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</row>
    <row r="19" spans="1:266" s="4" customFormat="1" x14ac:dyDescent="0.2">
      <c r="A19" s="22" t="s">
        <v>28</v>
      </c>
      <c r="B19" s="6">
        <v>3</v>
      </c>
      <c r="C19" s="6">
        <v>0</v>
      </c>
      <c r="D19" s="6">
        <v>0</v>
      </c>
      <c r="E19" s="6">
        <v>2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1</v>
      </c>
      <c r="L19" s="6">
        <v>0</v>
      </c>
      <c r="M19" s="6">
        <v>2</v>
      </c>
      <c r="N19" s="6">
        <v>1</v>
      </c>
      <c r="O19" s="6">
        <v>3</v>
      </c>
      <c r="P19" s="6">
        <v>3</v>
      </c>
      <c r="Q19" s="6">
        <v>3</v>
      </c>
      <c r="R19" s="22">
        <f t="shared" si="8"/>
        <v>3</v>
      </c>
      <c r="S19" s="22">
        <f t="shared" si="3"/>
        <v>3</v>
      </c>
      <c r="T19" s="22">
        <v>3</v>
      </c>
      <c r="U19" s="22">
        <v>3</v>
      </c>
      <c r="V19" s="22">
        <v>3</v>
      </c>
      <c r="W19" s="22">
        <v>3</v>
      </c>
      <c r="X19" s="22">
        <v>3</v>
      </c>
      <c r="Y19" s="22">
        <v>3</v>
      </c>
      <c r="Z19" s="22">
        <v>3</v>
      </c>
      <c r="AA19" s="22">
        <v>5</v>
      </c>
      <c r="AB19" s="22">
        <v>5</v>
      </c>
      <c r="AC19" s="6">
        <v>0</v>
      </c>
      <c r="AD19" s="22">
        <v>3</v>
      </c>
      <c r="AE19" s="22">
        <v>3</v>
      </c>
      <c r="AF19" s="22">
        <v>3</v>
      </c>
      <c r="AG19" s="22">
        <v>3</v>
      </c>
      <c r="AH19" s="22">
        <v>3</v>
      </c>
      <c r="AI19" s="22">
        <v>3</v>
      </c>
      <c r="AJ19" s="22">
        <v>3</v>
      </c>
      <c r="AK19" s="22">
        <v>5</v>
      </c>
      <c r="AL19" s="22">
        <v>5</v>
      </c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J19" s="52"/>
      <c r="EK19" s="52"/>
      <c r="EL19" s="52"/>
      <c r="EM19" s="52"/>
      <c r="EN19" s="52"/>
      <c r="EO19" s="52"/>
      <c r="EP19" s="52"/>
      <c r="EQ19" s="52"/>
      <c r="ER19" s="52"/>
      <c r="ES19" s="52"/>
      <c r="ET19" s="52"/>
      <c r="EU19" s="52"/>
      <c r="EV19" s="52"/>
      <c r="EW19" s="52"/>
      <c r="EX19" s="52"/>
      <c r="EY19" s="52"/>
      <c r="EZ19" s="52"/>
      <c r="FA19" s="52"/>
      <c r="FB19" s="52"/>
      <c r="FC19" s="52"/>
      <c r="FD19" s="52"/>
      <c r="FE19" s="52"/>
      <c r="FF19" s="52"/>
      <c r="FG19" s="52"/>
      <c r="FH19" s="52"/>
      <c r="FI19" s="52"/>
      <c r="FJ19" s="52"/>
      <c r="FK19" s="52"/>
      <c r="FL19" s="52"/>
      <c r="FM19" s="52"/>
      <c r="FN19" s="52"/>
      <c r="FO19" s="52"/>
      <c r="FP19" s="52"/>
      <c r="FQ19" s="52"/>
      <c r="FR19" s="52"/>
      <c r="FS19" s="52"/>
      <c r="FT19" s="52"/>
      <c r="FU19" s="52"/>
      <c r="FV19" s="52"/>
      <c r="FW19" s="52"/>
      <c r="FX19" s="52"/>
      <c r="FY19" s="52"/>
      <c r="FZ19" s="52"/>
      <c r="GA19" s="52"/>
      <c r="GB19" s="52"/>
      <c r="GC19" s="52"/>
      <c r="GD19" s="52"/>
      <c r="GE19" s="52"/>
      <c r="GF19" s="52"/>
      <c r="GG19" s="52"/>
      <c r="GH19" s="52"/>
      <c r="GI19" s="52"/>
      <c r="GJ19" s="52"/>
      <c r="GK19" s="52"/>
      <c r="GL19" s="52"/>
      <c r="GM19" s="52"/>
      <c r="GN19" s="52"/>
      <c r="GO19" s="52"/>
      <c r="GP19" s="52"/>
      <c r="GQ19" s="52"/>
      <c r="GR19" s="52"/>
      <c r="GS19" s="52"/>
      <c r="GT19" s="52"/>
      <c r="GU19" s="52"/>
      <c r="GV19" s="52"/>
      <c r="GW19" s="52"/>
      <c r="GX19" s="52"/>
      <c r="GY19" s="52"/>
      <c r="GZ19" s="52"/>
      <c r="HA19" s="52"/>
      <c r="HB19" s="52"/>
      <c r="HC19" s="52"/>
      <c r="HD19" s="52"/>
      <c r="HE19" s="52"/>
      <c r="HF19" s="52"/>
      <c r="HG19" s="52"/>
      <c r="HH19" s="52"/>
      <c r="HI19" s="52"/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2"/>
      <c r="HV19" s="52"/>
      <c r="HW19" s="52"/>
      <c r="HX19" s="52"/>
      <c r="HY19" s="52"/>
      <c r="HZ19" s="52"/>
      <c r="IA19" s="52"/>
      <c r="IB19" s="52"/>
      <c r="IC19" s="52"/>
      <c r="ID19" s="52"/>
      <c r="IE19" s="52"/>
      <c r="IF19" s="52"/>
      <c r="IG19" s="52"/>
      <c r="IH19" s="52"/>
      <c r="II19" s="52"/>
      <c r="IJ19" s="52"/>
      <c r="IK19" s="52"/>
      <c r="IL19" s="52"/>
      <c r="IM19" s="52"/>
      <c r="IN19" s="52"/>
      <c r="IO19" s="52"/>
      <c r="IP19" s="52"/>
      <c r="IQ19" s="52"/>
      <c r="IR19" s="52"/>
      <c r="IS19" s="52"/>
      <c r="IT19" s="52"/>
      <c r="IU19" s="52"/>
      <c r="IV19" s="52"/>
      <c r="IW19" s="52"/>
      <c r="IX19" s="52"/>
      <c r="IY19" s="52"/>
      <c r="IZ19" s="52"/>
      <c r="JA19" s="52"/>
      <c r="JB19" s="52"/>
      <c r="JC19" s="52"/>
      <c r="JD19" s="52"/>
      <c r="JE19" s="52"/>
      <c r="JF19" s="52"/>
    </row>
    <row r="20" spans="1:266" ht="12.75" hidden="1" customHeight="1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>
        <f t="shared" si="5"/>
        <v>0</v>
      </c>
      <c r="P20" s="38">
        <f t="shared" si="6"/>
        <v>0</v>
      </c>
      <c r="Q20" s="38">
        <f t="shared" si="7"/>
        <v>0</v>
      </c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6">
        <v>0</v>
      </c>
      <c r="AD20" s="22"/>
      <c r="AE20" s="22"/>
      <c r="AF20" s="22"/>
      <c r="AG20" s="22"/>
      <c r="AH20" s="22"/>
      <c r="AI20" s="22"/>
      <c r="AJ20" s="22"/>
      <c r="AK20" s="22"/>
      <c r="AL20" s="22"/>
    </row>
    <row r="21" spans="1:266" s="47" customFormat="1" ht="12.75" customHeight="1" x14ac:dyDescent="0.2">
      <c r="A21" s="6" t="s">
        <v>159</v>
      </c>
      <c r="B21" s="6" t="s">
        <v>166</v>
      </c>
      <c r="C21" s="6" t="s">
        <v>166</v>
      </c>
      <c r="D21" s="6" t="s">
        <v>166</v>
      </c>
      <c r="E21" s="6" t="s">
        <v>166</v>
      </c>
      <c r="F21" s="6" t="s">
        <v>166</v>
      </c>
      <c r="G21" s="6" t="s">
        <v>166</v>
      </c>
      <c r="H21" s="6" t="s">
        <v>166</v>
      </c>
      <c r="I21" s="6" t="s">
        <v>166</v>
      </c>
      <c r="J21" s="6" t="s">
        <v>166</v>
      </c>
      <c r="K21" s="6" t="s">
        <v>166</v>
      </c>
      <c r="L21" s="6" t="s">
        <v>166</v>
      </c>
      <c r="M21" s="6" t="s">
        <v>166</v>
      </c>
      <c r="N21" s="6" t="s">
        <v>166</v>
      </c>
      <c r="O21" s="6" t="s">
        <v>166</v>
      </c>
      <c r="P21" s="6" t="s">
        <v>166</v>
      </c>
      <c r="Q21" s="6" t="s">
        <v>166</v>
      </c>
      <c r="R21" s="85">
        <f>SUM(B21:C21)</f>
        <v>0</v>
      </c>
      <c r="S21" s="85">
        <f>SUM(D21:L21)</f>
        <v>0</v>
      </c>
      <c r="T21" s="85">
        <f>SUM(M21:N21)</f>
        <v>0</v>
      </c>
      <c r="U21" s="6"/>
      <c r="V21" s="6"/>
      <c r="W21" s="6"/>
      <c r="X21" s="6"/>
      <c r="Y21" s="6"/>
      <c r="Z21" s="6"/>
      <c r="AA21" s="6"/>
      <c r="AB21" s="6"/>
      <c r="AC21" s="6" t="s">
        <v>166</v>
      </c>
      <c r="AD21" s="22">
        <v>0</v>
      </c>
      <c r="AE21" s="22">
        <v>0</v>
      </c>
      <c r="AF21" s="22">
        <v>0</v>
      </c>
      <c r="AG21" s="22">
        <v>0</v>
      </c>
      <c r="AH21" s="22">
        <v>2</v>
      </c>
      <c r="AI21" s="22">
        <v>0</v>
      </c>
      <c r="AJ21" s="22">
        <v>1</v>
      </c>
      <c r="AK21" s="22">
        <v>0</v>
      </c>
      <c r="AL21" s="22">
        <v>0</v>
      </c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3"/>
      <c r="GX21" s="53"/>
      <c r="GY21" s="53"/>
      <c r="GZ21" s="53"/>
      <c r="HA21" s="53"/>
      <c r="HB21" s="53"/>
      <c r="HC21" s="53"/>
      <c r="HD21" s="53"/>
      <c r="HE21" s="53"/>
      <c r="HF21" s="53"/>
      <c r="HG21" s="53"/>
      <c r="HH21" s="53"/>
      <c r="HI21" s="53"/>
      <c r="HJ21" s="53"/>
      <c r="HK21" s="53"/>
      <c r="HL21" s="53"/>
      <c r="HM21" s="53"/>
      <c r="HN21" s="53"/>
      <c r="HO21" s="53"/>
      <c r="HP21" s="53"/>
      <c r="HQ21" s="53"/>
      <c r="HR21" s="53"/>
      <c r="HS21" s="53"/>
      <c r="HT21" s="53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3"/>
      <c r="IF21" s="53"/>
      <c r="IG21" s="53"/>
      <c r="IH21" s="53"/>
      <c r="II21" s="53"/>
      <c r="IJ21" s="53"/>
      <c r="IK21" s="53"/>
      <c r="IL21" s="53"/>
      <c r="IM21" s="53"/>
      <c r="IN21" s="53"/>
      <c r="IO21" s="53"/>
      <c r="IP21" s="53"/>
      <c r="IQ21" s="53"/>
      <c r="IR21" s="53"/>
      <c r="IS21" s="53"/>
      <c r="IT21" s="53"/>
      <c r="IU21" s="53"/>
      <c r="IV21" s="53"/>
      <c r="IW21" s="53"/>
      <c r="IX21" s="53"/>
      <c r="IY21" s="53"/>
      <c r="IZ21" s="53"/>
      <c r="JA21" s="53"/>
      <c r="JB21" s="53"/>
      <c r="JC21" s="53"/>
      <c r="JD21" s="53"/>
      <c r="JE21" s="53"/>
      <c r="JF21" s="53"/>
    </row>
    <row r="22" spans="1:266" s="45" customFormat="1" x14ac:dyDescent="0.2">
      <c r="A22" s="20" t="s">
        <v>61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f t="shared" si="5"/>
        <v>0</v>
      </c>
      <c r="P22" s="20">
        <f t="shared" si="6"/>
        <v>0</v>
      </c>
      <c r="Q22" s="20">
        <f t="shared" si="7"/>
        <v>0</v>
      </c>
      <c r="R22" s="6">
        <f t="shared" ref="R22:R34" si="9">SUM(B22:C22)</f>
        <v>0</v>
      </c>
      <c r="S22" s="6">
        <f t="shared" ref="S22:S35" si="10">SUM(D22:L22)</f>
        <v>0</v>
      </c>
      <c r="T22" s="6">
        <f t="shared" si="4"/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22">
        <v>0</v>
      </c>
      <c r="AJ22" s="22">
        <v>0</v>
      </c>
      <c r="AK22" s="22">
        <v>0</v>
      </c>
      <c r="AL22" s="22">
        <v>0</v>
      </c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</row>
    <row r="23" spans="1:266" s="4" customFormat="1" x14ac:dyDescent="0.2">
      <c r="A23" s="6" t="s">
        <v>78</v>
      </c>
      <c r="B23" s="6">
        <v>26</v>
      </c>
      <c r="C23" s="6">
        <v>12</v>
      </c>
      <c r="D23" s="6">
        <v>17</v>
      </c>
      <c r="E23" s="6">
        <v>4</v>
      </c>
      <c r="F23" s="6">
        <v>0</v>
      </c>
      <c r="G23" s="6">
        <v>0</v>
      </c>
      <c r="H23" s="6">
        <v>10</v>
      </c>
      <c r="I23" s="6">
        <v>1</v>
      </c>
      <c r="J23" s="6">
        <v>1</v>
      </c>
      <c r="K23" s="6">
        <v>2</v>
      </c>
      <c r="L23" s="6">
        <v>3</v>
      </c>
      <c r="M23" s="6">
        <v>16</v>
      </c>
      <c r="N23" s="6">
        <v>22</v>
      </c>
      <c r="O23" s="6">
        <f t="shared" si="5"/>
        <v>38</v>
      </c>
      <c r="P23" s="6">
        <f t="shared" si="6"/>
        <v>38</v>
      </c>
      <c r="Q23" s="6">
        <f t="shared" si="7"/>
        <v>38</v>
      </c>
      <c r="R23" s="22">
        <f t="shared" si="9"/>
        <v>38</v>
      </c>
      <c r="S23" s="22">
        <f t="shared" si="10"/>
        <v>38</v>
      </c>
      <c r="T23" s="22">
        <v>42</v>
      </c>
      <c r="U23" s="22">
        <v>47</v>
      </c>
      <c r="V23" s="22">
        <v>47</v>
      </c>
      <c r="W23" s="22">
        <v>47</v>
      </c>
      <c r="X23" s="22">
        <v>51</v>
      </c>
      <c r="Y23" s="22">
        <v>51</v>
      </c>
      <c r="Z23" s="22">
        <v>57</v>
      </c>
      <c r="AA23" s="22">
        <v>55</v>
      </c>
      <c r="AB23" s="22">
        <v>57</v>
      </c>
      <c r="AC23" s="6">
        <v>36</v>
      </c>
      <c r="AD23" s="22">
        <v>42</v>
      </c>
      <c r="AE23" s="22">
        <v>47</v>
      </c>
      <c r="AF23" s="22">
        <v>47</v>
      </c>
      <c r="AG23" s="22">
        <v>47</v>
      </c>
      <c r="AH23" s="22">
        <v>51</v>
      </c>
      <c r="AI23" s="22">
        <v>51</v>
      </c>
      <c r="AJ23" s="22">
        <v>57</v>
      </c>
      <c r="AK23" s="22">
        <v>55</v>
      </c>
      <c r="AL23" s="22">
        <v>57</v>
      </c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  <c r="EJ23" s="52"/>
      <c r="EK23" s="52"/>
      <c r="EL23" s="52"/>
      <c r="EM23" s="52"/>
      <c r="EN23" s="52"/>
      <c r="EO23" s="52"/>
      <c r="EP23" s="52"/>
      <c r="EQ23" s="52"/>
      <c r="ER23" s="52"/>
      <c r="ES23" s="52"/>
      <c r="ET23" s="52"/>
      <c r="EU23" s="52"/>
      <c r="EV23" s="52"/>
      <c r="EW23" s="52"/>
      <c r="EX23" s="52"/>
      <c r="EY23" s="52"/>
      <c r="EZ23" s="52"/>
      <c r="FA23" s="52"/>
      <c r="FB23" s="52"/>
      <c r="FC23" s="52"/>
      <c r="FD23" s="52"/>
      <c r="FE23" s="52"/>
      <c r="FF23" s="52"/>
      <c r="FG23" s="52"/>
      <c r="FH23" s="52"/>
      <c r="FI23" s="52"/>
      <c r="FJ23" s="52"/>
      <c r="FK23" s="52"/>
      <c r="FL23" s="52"/>
      <c r="FM23" s="52"/>
      <c r="FN23" s="52"/>
      <c r="FO23" s="52"/>
      <c r="FP23" s="52"/>
      <c r="FQ23" s="52"/>
      <c r="FR23" s="52"/>
      <c r="FS23" s="52"/>
      <c r="FT23" s="52"/>
      <c r="FU23" s="52"/>
      <c r="FV23" s="52"/>
      <c r="FW23" s="52"/>
      <c r="FX23" s="52"/>
      <c r="FY23" s="52"/>
      <c r="FZ23" s="52"/>
      <c r="GA23" s="52"/>
      <c r="GB23" s="52"/>
      <c r="GC23" s="52"/>
      <c r="GD23" s="52"/>
      <c r="GE23" s="52"/>
      <c r="GF23" s="52"/>
      <c r="GG23" s="52"/>
      <c r="GH23" s="52"/>
      <c r="GI23" s="52"/>
      <c r="GJ23" s="52"/>
      <c r="GK23" s="52"/>
      <c r="GL23" s="52"/>
      <c r="GM23" s="52"/>
      <c r="GN23" s="52"/>
      <c r="GO23" s="52"/>
      <c r="GP23" s="52"/>
      <c r="GQ23" s="52"/>
      <c r="GR23" s="52"/>
      <c r="GS23" s="52"/>
      <c r="GT23" s="52"/>
      <c r="GU23" s="52"/>
      <c r="GV23" s="52"/>
      <c r="GW23" s="52"/>
      <c r="GX23" s="52"/>
      <c r="GY23" s="52"/>
      <c r="GZ23" s="52"/>
      <c r="HA23" s="52"/>
      <c r="HB23" s="52"/>
      <c r="HC23" s="52"/>
      <c r="HD23" s="52"/>
      <c r="HE23" s="52"/>
      <c r="HF23" s="52"/>
      <c r="HG23" s="52"/>
      <c r="HH23" s="52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2"/>
      <c r="HV23" s="52"/>
      <c r="HW23" s="52"/>
      <c r="HX23" s="52"/>
      <c r="HY23" s="52"/>
      <c r="HZ23" s="52"/>
      <c r="IA23" s="52"/>
      <c r="IB23" s="52"/>
      <c r="IC23" s="52"/>
      <c r="ID23" s="52"/>
      <c r="IE23" s="52"/>
      <c r="IF23" s="52"/>
      <c r="IG23" s="52"/>
      <c r="IH23" s="52"/>
      <c r="II23" s="52"/>
      <c r="IJ23" s="52"/>
      <c r="IK23" s="52"/>
      <c r="IL23" s="52"/>
      <c r="IM23" s="52"/>
      <c r="IN23" s="52"/>
      <c r="IO23" s="52"/>
      <c r="IP23" s="52"/>
      <c r="IQ23" s="52"/>
      <c r="IR23" s="52"/>
      <c r="IS23" s="52"/>
      <c r="IT23" s="52"/>
      <c r="IU23" s="52"/>
      <c r="IV23" s="52"/>
      <c r="IW23" s="52"/>
      <c r="IX23" s="52"/>
      <c r="IY23" s="52"/>
      <c r="IZ23" s="52"/>
      <c r="JA23" s="52"/>
      <c r="JB23" s="52"/>
      <c r="JC23" s="52"/>
      <c r="JD23" s="52"/>
      <c r="JE23" s="52"/>
      <c r="JF23" s="52"/>
    </row>
    <row r="24" spans="1:266" s="3" customFormat="1" ht="12.75" hidden="1" customHeight="1" x14ac:dyDescent="0.2">
      <c r="A24" s="38" t="s">
        <v>29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/>
      <c r="L24" s="38">
        <v>0</v>
      </c>
      <c r="M24" s="38">
        <v>0</v>
      </c>
      <c r="N24" s="38">
        <v>0</v>
      </c>
      <c r="O24" s="38">
        <f t="shared" si="5"/>
        <v>0</v>
      </c>
      <c r="P24" s="38">
        <f t="shared" si="6"/>
        <v>0</v>
      </c>
      <c r="Q24" s="38">
        <f t="shared" si="7"/>
        <v>0</v>
      </c>
      <c r="R24" s="22">
        <f t="shared" si="9"/>
        <v>0</v>
      </c>
      <c r="S24" s="22">
        <f t="shared" si="10"/>
        <v>0</v>
      </c>
      <c r="T24" s="22">
        <f t="shared" si="4"/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6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>
        <v>0</v>
      </c>
      <c r="AK24" s="22">
        <v>0</v>
      </c>
      <c r="AL24" s="22">
        <v>0</v>
      </c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  <c r="EV24" s="51"/>
      <c r="EW24" s="51"/>
      <c r="EX24" s="51"/>
      <c r="EY24" s="51"/>
      <c r="EZ24" s="51"/>
      <c r="FA24" s="51"/>
      <c r="FB24" s="51"/>
      <c r="FC24" s="51"/>
      <c r="FD24" s="51"/>
      <c r="FE24" s="51"/>
      <c r="FF24" s="51"/>
      <c r="FG24" s="51"/>
      <c r="FH24" s="51"/>
      <c r="FI24" s="51"/>
      <c r="FJ24" s="51"/>
      <c r="FK24" s="51"/>
      <c r="FL24" s="51"/>
      <c r="FM24" s="51"/>
      <c r="FN24" s="51"/>
      <c r="FO24" s="51"/>
      <c r="FP24" s="51"/>
      <c r="FQ24" s="51"/>
      <c r="FR24" s="51"/>
      <c r="FS24" s="51"/>
      <c r="FT24" s="51"/>
      <c r="FU24" s="51"/>
      <c r="FV24" s="51"/>
      <c r="FW24" s="51"/>
      <c r="FX24" s="51"/>
      <c r="FY24" s="51"/>
      <c r="FZ24" s="51"/>
      <c r="GA24" s="51"/>
      <c r="GB24" s="51"/>
      <c r="GC24" s="51"/>
      <c r="GD24" s="51"/>
      <c r="GE24" s="51"/>
      <c r="GF24" s="51"/>
      <c r="GG24" s="51"/>
      <c r="GH24" s="51"/>
      <c r="GI24" s="51"/>
      <c r="GJ24" s="51"/>
      <c r="GK24" s="51"/>
      <c r="GL24" s="51"/>
      <c r="GM24" s="51"/>
      <c r="GN24" s="51"/>
      <c r="GO24" s="51"/>
      <c r="GP24" s="51"/>
      <c r="GQ24" s="51"/>
      <c r="GR24" s="51"/>
      <c r="GS24" s="51"/>
      <c r="GT24" s="51"/>
      <c r="GU24" s="51"/>
      <c r="GV24" s="51"/>
      <c r="GW24" s="51"/>
      <c r="GX24" s="51"/>
      <c r="GY24" s="51"/>
      <c r="GZ24" s="51"/>
      <c r="HA24" s="51"/>
      <c r="HB24" s="51"/>
      <c r="HC24" s="51"/>
      <c r="HD24" s="51"/>
      <c r="HE24" s="51"/>
      <c r="HF24" s="51"/>
      <c r="HG24" s="51"/>
      <c r="HH24" s="51"/>
      <c r="HI24" s="51"/>
      <c r="HJ24" s="51"/>
      <c r="HK24" s="51"/>
      <c r="HL24" s="51"/>
      <c r="HM24" s="51"/>
      <c r="HN24" s="51"/>
      <c r="HO24" s="51"/>
      <c r="HP24" s="51"/>
      <c r="HQ24" s="51"/>
      <c r="HR24" s="51"/>
      <c r="HS24" s="51"/>
      <c r="HT24" s="51"/>
      <c r="HU24" s="51"/>
      <c r="HV24" s="51"/>
      <c r="HW24" s="51"/>
      <c r="HX24" s="51"/>
      <c r="HY24" s="51"/>
      <c r="HZ24" s="51"/>
      <c r="IA24" s="51"/>
      <c r="IB24" s="51"/>
      <c r="IC24" s="51"/>
      <c r="ID24" s="51"/>
      <c r="IE24" s="51"/>
      <c r="IF24" s="51"/>
      <c r="IG24" s="51"/>
      <c r="IH24" s="51"/>
      <c r="II24" s="51"/>
      <c r="IJ24" s="51"/>
      <c r="IK24" s="51"/>
      <c r="IL24" s="51"/>
      <c r="IM24" s="51"/>
      <c r="IN24" s="51"/>
      <c r="IO24" s="51"/>
      <c r="IP24" s="51"/>
      <c r="IQ24" s="51"/>
      <c r="IR24" s="51"/>
      <c r="IS24" s="51"/>
      <c r="IT24" s="51"/>
      <c r="IU24" s="51"/>
      <c r="IV24" s="51"/>
      <c r="IW24" s="51"/>
      <c r="IX24" s="51"/>
      <c r="IY24" s="51"/>
      <c r="IZ24" s="51"/>
      <c r="JA24" s="51"/>
      <c r="JB24" s="51"/>
      <c r="JC24" s="51"/>
      <c r="JD24" s="51"/>
      <c r="JE24" s="51"/>
      <c r="JF24" s="51"/>
    </row>
    <row r="25" spans="1:266" s="45" customFormat="1" x14ac:dyDescent="0.2">
      <c r="A25" s="6" t="s">
        <v>176</v>
      </c>
      <c r="B25" s="6" t="s">
        <v>166</v>
      </c>
      <c r="C25" s="6" t="s">
        <v>166</v>
      </c>
      <c r="D25" s="6" t="s">
        <v>166</v>
      </c>
      <c r="E25" s="6" t="s">
        <v>166</v>
      </c>
      <c r="F25" s="6" t="s">
        <v>166</v>
      </c>
      <c r="G25" s="6" t="s">
        <v>166</v>
      </c>
      <c r="H25" s="6" t="s">
        <v>166</v>
      </c>
      <c r="I25" s="6" t="s">
        <v>166</v>
      </c>
      <c r="J25" s="6" t="s">
        <v>166</v>
      </c>
      <c r="K25" s="6" t="s">
        <v>166</v>
      </c>
      <c r="L25" s="6" t="s">
        <v>166</v>
      </c>
      <c r="M25" s="6" t="s">
        <v>166</v>
      </c>
      <c r="N25" s="6" t="s">
        <v>166</v>
      </c>
      <c r="O25" s="6" t="s">
        <v>166</v>
      </c>
      <c r="P25" s="6" t="s">
        <v>166</v>
      </c>
      <c r="Q25" s="6" t="s">
        <v>166</v>
      </c>
      <c r="R25" s="6">
        <f t="shared" si="9"/>
        <v>0</v>
      </c>
      <c r="S25" s="6">
        <f t="shared" si="10"/>
        <v>0</v>
      </c>
      <c r="T25" s="6">
        <f t="shared" si="4"/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1</v>
      </c>
      <c r="AB25" s="6">
        <v>1</v>
      </c>
      <c r="AC25" s="6">
        <v>0</v>
      </c>
      <c r="AD25" s="22">
        <v>0</v>
      </c>
      <c r="AE25" s="22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0</v>
      </c>
      <c r="AK25" s="22">
        <v>1</v>
      </c>
      <c r="AL25" s="22">
        <v>1</v>
      </c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</row>
    <row r="26" spans="1:266" s="45" customFormat="1" x14ac:dyDescent="0.2">
      <c r="A26" s="6" t="s">
        <v>30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f t="shared" si="5"/>
        <v>0</v>
      </c>
      <c r="P26" s="6">
        <f t="shared" si="6"/>
        <v>0</v>
      </c>
      <c r="Q26" s="6">
        <f t="shared" si="7"/>
        <v>0</v>
      </c>
      <c r="R26" s="6">
        <f t="shared" si="9"/>
        <v>0</v>
      </c>
      <c r="S26" s="6">
        <f t="shared" si="10"/>
        <v>0</v>
      </c>
      <c r="T26" s="6">
        <f t="shared" si="4"/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</row>
    <row r="27" spans="1:266" s="14" customFormat="1" x14ac:dyDescent="0.2">
      <c r="A27" s="6" t="s">
        <v>124</v>
      </c>
      <c r="B27" s="6">
        <v>8</v>
      </c>
      <c r="C27" s="6">
        <v>0</v>
      </c>
      <c r="D27" s="6">
        <v>6</v>
      </c>
      <c r="E27" s="6">
        <v>0</v>
      </c>
      <c r="F27" s="6">
        <v>0</v>
      </c>
      <c r="G27" s="6">
        <v>2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3</v>
      </c>
      <c r="N27" s="6">
        <v>5</v>
      </c>
      <c r="O27" s="6">
        <v>8</v>
      </c>
      <c r="P27" s="6">
        <v>8</v>
      </c>
      <c r="Q27" s="6">
        <v>8</v>
      </c>
      <c r="R27" s="6">
        <f t="shared" si="9"/>
        <v>8</v>
      </c>
      <c r="S27" s="6">
        <f t="shared" si="10"/>
        <v>8</v>
      </c>
      <c r="T27" s="6">
        <f t="shared" si="4"/>
        <v>8</v>
      </c>
      <c r="U27" s="6">
        <v>5</v>
      </c>
      <c r="V27" s="6">
        <v>5</v>
      </c>
      <c r="W27" s="6">
        <v>5</v>
      </c>
      <c r="X27" s="6">
        <v>5</v>
      </c>
      <c r="Y27" s="6">
        <v>8</v>
      </c>
      <c r="Z27" s="6">
        <v>10</v>
      </c>
      <c r="AA27" s="6">
        <v>8</v>
      </c>
      <c r="AB27" s="6">
        <v>6</v>
      </c>
      <c r="AC27" s="6">
        <v>4</v>
      </c>
      <c r="AD27" s="22">
        <v>4</v>
      </c>
      <c r="AE27" s="22">
        <v>5</v>
      </c>
      <c r="AF27" s="22">
        <v>5</v>
      </c>
      <c r="AG27" s="22">
        <v>5</v>
      </c>
      <c r="AH27" s="22">
        <v>5</v>
      </c>
      <c r="AI27" s="22">
        <v>8</v>
      </c>
      <c r="AJ27" s="22">
        <v>10</v>
      </c>
      <c r="AK27" s="22">
        <v>8</v>
      </c>
      <c r="AL27" s="22">
        <v>6</v>
      </c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</row>
    <row r="28" spans="1:266" s="24" customFormat="1" x14ac:dyDescent="0.2">
      <c r="A28" s="6" t="s">
        <v>32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f t="shared" si="5"/>
        <v>0</v>
      </c>
      <c r="P28" s="6">
        <f t="shared" si="6"/>
        <v>0</v>
      </c>
      <c r="Q28" s="6">
        <f t="shared" si="7"/>
        <v>0</v>
      </c>
      <c r="R28" s="22">
        <f t="shared" si="9"/>
        <v>0</v>
      </c>
      <c r="S28" s="22">
        <f t="shared" si="10"/>
        <v>0</v>
      </c>
      <c r="T28" s="22">
        <f t="shared" si="4"/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6">
        <v>0</v>
      </c>
      <c r="AD28" s="22">
        <v>0</v>
      </c>
      <c r="AE28" s="22">
        <v>0</v>
      </c>
      <c r="AF28" s="22">
        <v>0</v>
      </c>
      <c r="AG28" s="22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/>
      <c r="IW28" s="22"/>
      <c r="IX28" s="22"/>
      <c r="IY28" s="22"/>
      <c r="IZ28" s="22"/>
      <c r="JA28" s="22"/>
      <c r="JB28" s="22"/>
      <c r="JC28" s="22"/>
      <c r="JD28" s="22"/>
      <c r="JE28" s="22"/>
      <c r="JF28" s="22"/>
    </row>
    <row r="29" spans="1:266" s="23" customFormat="1" x14ac:dyDescent="0.2">
      <c r="A29" s="22" t="s">
        <v>33</v>
      </c>
      <c r="B29" s="6">
        <v>40</v>
      </c>
      <c r="C29" s="6">
        <v>17</v>
      </c>
      <c r="D29" s="6">
        <v>16</v>
      </c>
      <c r="E29" s="6">
        <v>16</v>
      </c>
      <c r="F29" s="6">
        <v>0</v>
      </c>
      <c r="G29" s="6">
        <v>8</v>
      </c>
      <c r="H29" s="6">
        <v>1</v>
      </c>
      <c r="I29" s="6">
        <v>8</v>
      </c>
      <c r="J29" s="6">
        <v>5</v>
      </c>
      <c r="K29" s="6">
        <v>2</v>
      </c>
      <c r="L29" s="6">
        <v>1</v>
      </c>
      <c r="M29" s="6">
        <v>23</v>
      </c>
      <c r="N29" s="6">
        <v>34</v>
      </c>
      <c r="O29" s="6">
        <v>57</v>
      </c>
      <c r="P29" s="6">
        <v>57</v>
      </c>
      <c r="Q29" s="6">
        <v>57</v>
      </c>
      <c r="R29" s="22">
        <f t="shared" si="9"/>
        <v>57</v>
      </c>
      <c r="S29" s="22">
        <f t="shared" si="10"/>
        <v>57</v>
      </c>
      <c r="T29" s="22">
        <f t="shared" si="4"/>
        <v>57</v>
      </c>
      <c r="U29" s="22">
        <v>90</v>
      </c>
      <c r="V29" s="22">
        <v>90</v>
      </c>
      <c r="W29" s="22">
        <v>90</v>
      </c>
      <c r="X29" s="22">
        <v>88</v>
      </c>
      <c r="Y29" s="22">
        <v>104</v>
      </c>
      <c r="Z29" s="22">
        <v>112</v>
      </c>
      <c r="AA29" s="22">
        <v>100</v>
      </c>
      <c r="AB29" s="22">
        <v>107</v>
      </c>
      <c r="AC29" s="6">
        <v>65</v>
      </c>
      <c r="AD29" s="22">
        <v>77</v>
      </c>
      <c r="AE29" s="22">
        <v>90</v>
      </c>
      <c r="AF29" s="22">
        <v>90</v>
      </c>
      <c r="AG29" s="22">
        <v>90</v>
      </c>
      <c r="AH29" s="22">
        <v>88</v>
      </c>
      <c r="AI29" s="22">
        <v>104</v>
      </c>
      <c r="AJ29" s="22">
        <v>112</v>
      </c>
      <c r="AK29" s="22">
        <v>100</v>
      </c>
      <c r="AL29" s="22">
        <v>107</v>
      </c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52"/>
      <c r="EL29" s="52"/>
      <c r="EM29" s="52"/>
      <c r="EN29" s="52"/>
      <c r="EO29" s="52"/>
      <c r="EP29" s="52"/>
      <c r="EQ29" s="52"/>
      <c r="ER29" s="52"/>
      <c r="ES29" s="52"/>
      <c r="ET29" s="52"/>
      <c r="EU29" s="52"/>
      <c r="EV29" s="52"/>
      <c r="EW29" s="52"/>
      <c r="EX29" s="52"/>
      <c r="EY29" s="52"/>
      <c r="EZ29" s="52"/>
      <c r="FA29" s="52"/>
      <c r="FB29" s="52"/>
      <c r="FC29" s="52"/>
      <c r="FD29" s="52"/>
      <c r="FE29" s="52"/>
      <c r="FF29" s="52"/>
      <c r="FG29" s="52"/>
      <c r="FH29" s="52"/>
      <c r="FI29" s="52"/>
      <c r="FJ29" s="52"/>
      <c r="FK29" s="52"/>
      <c r="FL29" s="52"/>
      <c r="FM29" s="52"/>
      <c r="FN29" s="52"/>
      <c r="FO29" s="52"/>
      <c r="FP29" s="52"/>
      <c r="FQ29" s="52"/>
      <c r="FR29" s="52"/>
      <c r="FS29" s="52"/>
      <c r="FT29" s="52"/>
      <c r="FU29" s="52"/>
      <c r="FV29" s="52"/>
      <c r="FW29" s="52"/>
      <c r="FX29" s="52"/>
      <c r="FY29" s="52"/>
      <c r="FZ29" s="52"/>
      <c r="GA29" s="52"/>
      <c r="GB29" s="52"/>
      <c r="GC29" s="52"/>
      <c r="GD29" s="52"/>
      <c r="GE29" s="52"/>
      <c r="GF29" s="52"/>
      <c r="GG29" s="52"/>
      <c r="GH29" s="52"/>
      <c r="GI29" s="52"/>
      <c r="GJ29" s="52"/>
      <c r="GK29" s="52"/>
      <c r="GL29" s="52"/>
      <c r="GM29" s="52"/>
      <c r="GN29" s="52"/>
      <c r="GO29" s="52"/>
      <c r="GP29" s="52"/>
      <c r="GQ29" s="52"/>
      <c r="GR29" s="52"/>
      <c r="GS29" s="52"/>
      <c r="GT29" s="52"/>
      <c r="GU29" s="52"/>
      <c r="GV29" s="52"/>
      <c r="GW29" s="52"/>
      <c r="GX29" s="52"/>
      <c r="GY29" s="52"/>
      <c r="GZ29" s="52"/>
      <c r="HA29" s="52"/>
      <c r="HB29" s="52"/>
      <c r="HC29" s="52"/>
      <c r="HD29" s="52"/>
      <c r="HE29" s="52"/>
      <c r="HF29" s="52"/>
      <c r="HG29" s="52"/>
      <c r="HH29" s="52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2"/>
      <c r="HV29" s="52"/>
      <c r="HW29" s="52"/>
      <c r="HX29" s="52"/>
      <c r="HY29" s="52"/>
      <c r="HZ29" s="52"/>
      <c r="IA29" s="52"/>
      <c r="IB29" s="52"/>
      <c r="IC29" s="52"/>
      <c r="ID29" s="52"/>
      <c r="IE29" s="52"/>
      <c r="IF29" s="52"/>
      <c r="IG29" s="52"/>
      <c r="IH29" s="52"/>
      <c r="II29" s="52"/>
      <c r="IJ29" s="52"/>
      <c r="IK29" s="52"/>
      <c r="IL29" s="52"/>
      <c r="IM29" s="52"/>
      <c r="IN29" s="52"/>
      <c r="IO29" s="52"/>
      <c r="IP29" s="52"/>
      <c r="IQ29" s="52"/>
      <c r="IR29" s="52"/>
      <c r="IS29" s="52"/>
      <c r="IT29" s="52"/>
      <c r="IU29" s="52"/>
      <c r="IV29" s="52"/>
      <c r="IW29" s="52"/>
      <c r="IX29" s="52"/>
      <c r="IY29" s="52"/>
      <c r="IZ29" s="52"/>
      <c r="JA29" s="52"/>
      <c r="JB29" s="52"/>
      <c r="JC29" s="52"/>
      <c r="JD29" s="52"/>
      <c r="JE29" s="52"/>
      <c r="JF29" s="52"/>
    </row>
    <row r="30" spans="1:266" s="24" customFormat="1" x14ac:dyDescent="0.2">
      <c r="A30" s="22" t="s">
        <v>34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f t="shared" si="5"/>
        <v>0</v>
      </c>
      <c r="P30" s="6">
        <f t="shared" si="6"/>
        <v>0</v>
      </c>
      <c r="Q30" s="6">
        <f t="shared" si="7"/>
        <v>0</v>
      </c>
      <c r="R30" s="22">
        <f t="shared" si="9"/>
        <v>0</v>
      </c>
      <c r="S30" s="22">
        <f t="shared" si="10"/>
        <v>0</v>
      </c>
      <c r="T30" s="22">
        <f t="shared" si="4"/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6">
        <v>0</v>
      </c>
      <c r="AD30" s="22">
        <v>0</v>
      </c>
      <c r="AE30" s="22">
        <v>0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  <c r="IU30" s="22"/>
      <c r="IV30" s="22"/>
      <c r="IW30" s="22"/>
      <c r="IX30" s="22"/>
      <c r="IY30" s="22"/>
      <c r="IZ30" s="22"/>
      <c r="JA30" s="22"/>
      <c r="JB30" s="22"/>
      <c r="JC30" s="22"/>
      <c r="JD30" s="22"/>
      <c r="JE30" s="22"/>
      <c r="JF30" s="22"/>
    </row>
    <row r="31" spans="1:266" s="24" customFormat="1" x14ac:dyDescent="0.2">
      <c r="A31" s="22" t="s">
        <v>35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f t="shared" si="5"/>
        <v>0</v>
      </c>
      <c r="P31" s="6">
        <f t="shared" si="6"/>
        <v>0</v>
      </c>
      <c r="Q31" s="6">
        <f t="shared" si="7"/>
        <v>0</v>
      </c>
      <c r="R31" s="22">
        <f t="shared" si="9"/>
        <v>0</v>
      </c>
      <c r="S31" s="22">
        <f t="shared" si="10"/>
        <v>0</v>
      </c>
      <c r="T31" s="22">
        <f t="shared" si="4"/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6">
        <v>0</v>
      </c>
      <c r="AD31" s="22">
        <v>0</v>
      </c>
      <c r="AE31" s="22">
        <v>0</v>
      </c>
      <c r="AF31" s="22">
        <v>0</v>
      </c>
      <c r="AG31" s="22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  <c r="IU31" s="22"/>
      <c r="IV31" s="22"/>
      <c r="IW31" s="22"/>
      <c r="IX31" s="22"/>
      <c r="IY31" s="22"/>
      <c r="IZ31" s="22"/>
      <c r="JA31" s="22"/>
      <c r="JB31" s="22"/>
      <c r="JC31" s="22"/>
      <c r="JD31" s="22"/>
      <c r="JE31" s="22"/>
      <c r="JF31" s="22"/>
    </row>
    <row r="32" spans="1:266" s="45" customFormat="1" x14ac:dyDescent="0.2">
      <c r="A32" s="6" t="s">
        <v>59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f t="shared" si="5"/>
        <v>0</v>
      </c>
      <c r="P32" s="6">
        <f t="shared" si="6"/>
        <v>0</v>
      </c>
      <c r="Q32" s="6">
        <f t="shared" si="7"/>
        <v>0</v>
      </c>
      <c r="R32" s="6">
        <f t="shared" si="9"/>
        <v>0</v>
      </c>
      <c r="S32" s="6">
        <f t="shared" si="10"/>
        <v>0</v>
      </c>
      <c r="T32" s="6">
        <f t="shared" si="4"/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22">
        <v>0</v>
      </c>
      <c r="AE32" s="22">
        <v>0</v>
      </c>
      <c r="AF32" s="22">
        <v>0</v>
      </c>
      <c r="AG32" s="22">
        <v>0</v>
      </c>
      <c r="AH32" s="22">
        <v>0</v>
      </c>
      <c r="AI32" s="22">
        <v>0</v>
      </c>
      <c r="AJ32" s="22">
        <v>0</v>
      </c>
      <c r="AK32" s="22">
        <v>0</v>
      </c>
      <c r="AL32" s="22">
        <v>0</v>
      </c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  <c r="IZ32" s="6"/>
      <c r="JA32" s="6"/>
      <c r="JB32" s="6"/>
      <c r="JC32" s="6"/>
      <c r="JD32" s="6"/>
      <c r="JE32" s="6"/>
      <c r="JF32" s="6"/>
    </row>
    <row r="33" spans="1:266" s="26" customFormat="1" x14ac:dyDescent="0.2">
      <c r="A33" s="20" t="s">
        <v>143</v>
      </c>
      <c r="B33" s="6">
        <v>11</v>
      </c>
      <c r="C33" s="6">
        <v>0</v>
      </c>
      <c r="D33" s="6">
        <v>2</v>
      </c>
      <c r="E33" s="6">
        <v>4</v>
      </c>
      <c r="F33" s="6">
        <v>0</v>
      </c>
      <c r="G33" s="6">
        <v>1</v>
      </c>
      <c r="H33" s="6">
        <v>4</v>
      </c>
      <c r="I33" s="6">
        <v>0</v>
      </c>
      <c r="J33" s="6">
        <v>0</v>
      </c>
      <c r="K33" s="6">
        <v>0</v>
      </c>
      <c r="L33" s="6">
        <v>0</v>
      </c>
      <c r="M33" s="6">
        <v>4</v>
      </c>
      <c r="N33" s="6">
        <v>7</v>
      </c>
      <c r="O33" s="6">
        <f t="shared" si="5"/>
        <v>11</v>
      </c>
      <c r="P33" s="6">
        <v>11</v>
      </c>
      <c r="Q33" s="6">
        <v>11</v>
      </c>
      <c r="R33" s="22">
        <f t="shared" si="9"/>
        <v>11</v>
      </c>
      <c r="S33" s="22">
        <f t="shared" si="10"/>
        <v>11</v>
      </c>
      <c r="T33" s="22">
        <f t="shared" si="4"/>
        <v>11</v>
      </c>
      <c r="U33" s="22">
        <v>17</v>
      </c>
      <c r="V33" s="22">
        <v>17</v>
      </c>
      <c r="W33" s="22">
        <v>17</v>
      </c>
      <c r="X33" s="22">
        <v>15</v>
      </c>
      <c r="Y33" s="22">
        <v>17</v>
      </c>
      <c r="Z33" s="22">
        <v>15</v>
      </c>
      <c r="AA33" s="22">
        <v>10</v>
      </c>
      <c r="AB33" s="22">
        <v>10</v>
      </c>
      <c r="AC33" s="6">
        <v>17</v>
      </c>
      <c r="AD33" s="22">
        <v>17</v>
      </c>
      <c r="AE33" s="22">
        <v>17</v>
      </c>
      <c r="AF33" s="22">
        <v>17</v>
      </c>
      <c r="AG33" s="22">
        <v>17</v>
      </c>
      <c r="AH33" s="22">
        <v>15</v>
      </c>
      <c r="AI33" s="22">
        <v>17</v>
      </c>
      <c r="AJ33" s="22">
        <v>15</v>
      </c>
      <c r="AK33" s="22">
        <v>10</v>
      </c>
      <c r="AL33" s="22">
        <v>10</v>
      </c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  <c r="DB33" s="51"/>
      <c r="DC33" s="51"/>
      <c r="DD33" s="51"/>
      <c r="DE33" s="51"/>
      <c r="DF33" s="51"/>
      <c r="DG33" s="51"/>
      <c r="DH33" s="51"/>
      <c r="DI33" s="51"/>
      <c r="DJ33" s="51"/>
      <c r="DK33" s="51"/>
      <c r="DL33" s="51"/>
      <c r="DM33" s="51"/>
      <c r="DN33" s="51"/>
      <c r="DO33" s="51"/>
      <c r="DP33" s="51"/>
      <c r="DQ33" s="51"/>
      <c r="DR33" s="51"/>
      <c r="DS33" s="51"/>
      <c r="DT33" s="51"/>
      <c r="DU33" s="51"/>
      <c r="DV33" s="51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  <c r="FB33" s="51"/>
      <c r="FC33" s="51"/>
      <c r="FD33" s="51"/>
      <c r="FE33" s="51"/>
      <c r="FF33" s="51"/>
      <c r="FG33" s="51"/>
      <c r="FH33" s="51"/>
      <c r="FI33" s="51"/>
      <c r="FJ33" s="51"/>
      <c r="FK33" s="51"/>
      <c r="FL33" s="51"/>
      <c r="FM33" s="51"/>
      <c r="FN33" s="51"/>
      <c r="FO33" s="51"/>
      <c r="FP33" s="51"/>
      <c r="FQ33" s="51"/>
      <c r="FR33" s="51"/>
      <c r="FS33" s="51"/>
      <c r="FT33" s="51"/>
      <c r="FU33" s="51"/>
      <c r="FV33" s="51"/>
      <c r="FW33" s="51"/>
      <c r="FX33" s="51"/>
      <c r="FY33" s="51"/>
      <c r="FZ33" s="51"/>
      <c r="GA33" s="51"/>
      <c r="GB33" s="51"/>
      <c r="GC33" s="51"/>
      <c r="GD33" s="51"/>
      <c r="GE33" s="51"/>
      <c r="GF33" s="51"/>
      <c r="GG33" s="51"/>
      <c r="GH33" s="51"/>
      <c r="GI33" s="51"/>
      <c r="GJ33" s="51"/>
      <c r="GK33" s="51"/>
      <c r="GL33" s="51"/>
      <c r="GM33" s="51"/>
      <c r="GN33" s="51"/>
      <c r="GO33" s="51"/>
      <c r="GP33" s="51"/>
      <c r="GQ33" s="51"/>
      <c r="GR33" s="51"/>
      <c r="GS33" s="51"/>
      <c r="GT33" s="51"/>
      <c r="GU33" s="51"/>
      <c r="GV33" s="51"/>
      <c r="GW33" s="51"/>
      <c r="GX33" s="51"/>
      <c r="GY33" s="51"/>
      <c r="GZ33" s="51"/>
      <c r="HA33" s="51"/>
      <c r="HB33" s="51"/>
      <c r="HC33" s="51"/>
      <c r="HD33" s="51"/>
      <c r="HE33" s="51"/>
      <c r="HF33" s="51"/>
      <c r="HG33" s="51"/>
      <c r="HH33" s="51"/>
      <c r="HI33" s="51"/>
      <c r="HJ33" s="51"/>
      <c r="HK33" s="51"/>
      <c r="HL33" s="51"/>
      <c r="HM33" s="51"/>
      <c r="HN33" s="51"/>
      <c r="HO33" s="51"/>
      <c r="HP33" s="51"/>
      <c r="HQ33" s="51"/>
      <c r="HR33" s="51"/>
      <c r="HS33" s="51"/>
      <c r="HT33" s="51"/>
      <c r="HU33" s="51"/>
      <c r="HV33" s="51"/>
      <c r="HW33" s="51"/>
      <c r="HX33" s="51"/>
      <c r="HY33" s="51"/>
      <c r="HZ33" s="51"/>
      <c r="IA33" s="51"/>
      <c r="IB33" s="51"/>
      <c r="IC33" s="51"/>
      <c r="ID33" s="51"/>
      <c r="IE33" s="51"/>
      <c r="IF33" s="51"/>
      <c r="IG33" s="51"/>
      <c r="IH33" s="51"/>
      <c r="II33" s="51"/>
      <c r="IJ33" s="51"/>
      <c r="IK33" s="51"/>
      <c r="IL33" s="51"/>
      <c r="IM33" s="51"/>
      <c r="IN33" s="51"/>
      <c r="IO33" s="51"/>
      <c r="IP33" s="51"/>
      <c r="IQ33" s="51"/>
      <c r="IR33" s="51"/>
      <c r="IS33" s="51"/>
      <c r="IT33" s="51"/>
      <c r="IU33" s="51"/>
      <c r="IV33" s="51"/>
      <c r="IW33" s="51"/>
      <c r="IX33" s="51"/>
      <c r="IY33" s="51"/>
      <c r="IZ33" s="51"/>
      <c r="JA33" s="51"/>
      <c r="JB33" s="51"/>
      <c r="JC33" s="51"/>
      <c r="JD33" s="51"/>
      <c r="JE33" s="51"/>
      <c r="JF33" s="51"/>
    </row>
    <row r="34" spans="1:266" s="14" customFormat="1" x14ac:dyDescent="0.2">
      <c r="A34" s="6" t="s">
        <v>119</v>
      </c>
      <c r="B34" s="6">
        <v>4</v>
      </c>
      <c r="C34" s="6">
        <v>0</v>
      </c>
      <c r="D34" s="6">
        <v>2</v>
      </c>
      <c r="E34" s="6">
        <v>0</v>
      </c>
      <c r="F34" s="6">
        <v>0</v>
      </c>
      <c r="G34" s="6">
        <v>1</v>
      </c>
      <c r="H34" s="6">
        <v>0</v>
      </c>
      <c r="I34" s="6">
        <v>1</v>
      </c>
      <c r="J34" s="6">
        <v>0</v>
      </c>
      <c r="K34" s="6">
        <v>0</v>
      </c>
      <c r="L34" s="6">
        <v>0</v>
      </c>
      <c r="M34" s="6">
        <v>2</v>
      </c>
      <c r="N34" s="6">
        <v>2</v>
      </c>
      <c r="O34" s="6">
        <f t="shared" si="5"/>
        <v>4</v>
      </c>
      <c r="P34" s="6">
        <f t="shared" si="6"/>
        <v>4</v>
      </c>
      <c r="Q34" s="6">
        <f t="shared" si="7"/>
        <v>4</v>
      </c>
      <c r="R34" s="6">
        <f t="shared" si="9"/>
        <v>4</v>
      </c>
      <c r="S34" s="6">
        <f t="shared" si="10"/>
        <v>4</v>
      </c>
      <c r="T34" s="6">
        <v>4</v>
      </c>
      <c r="U34" s="6">
        <v>4</v>
      </c>
      <c r="V34" s="6">
        <v>4</v>
      </c>
      <c r="W34" s="6">
        <v>4</v>
      </c>
      <c r="X34" s="6">
        <v>2</v>
      </c>
      <c r="Y34" s="6">
        <v>7</v>
      </c>
      <c r="Z34" s="6">
        <v>1</v>
      </c>
      <c r="AA34" s="6">
        <v>1</v>
      </c>
      <c r="AB34" s="6">
        <v>1</v>
      </c>
      <c r="AC34" s="6">
        <v>4</v>
      </c>
      <c r="AD34" s="22">
        <v>4</v>
      </c>
      <c r="AE34" s="22">
        <v>4</v>
      </c>
      <c r="AF34" s="22">
        <v>4</v>
      </c>
      <c r="AG34" s="22">
        <v>4</v>
      </c>
      <c r="AH34" s="22">
        <v>2</v>
      </c>
      <c r="AI34" s="22">
        <v>7</v>
      </c>
      <c r="AJ34" s="22">
        <v>1</v>
      </c>
      <c r="AK34" s="22">
        <v>1</v>
      </c>
      <c r="AL34" s="22">
        <v>1</v>
      </c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  <c r="JA34" s="6"/>
      <c r="JB34" s="6"/>
      <c r="JC34" s="6"/>
      <c r="JD34" s="6"/>
      <c r="JE34" s="6"/>
      <c r="JF34" s="6"/>
    </row>
    <row r="35" spans="1:266" s="26" customFormat="1" x14ac:dyDescent="0.2">
      <c r="A35" s="6" t="s">
        <v>36</v>
      </c>
      <c r="B35" s="6">
        <v>5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5</v>
      </c>
      <c r="I35" s="6">
        <v>0</v>
      </c>
      <c r="J35" s="6">
        <v>0</v>
      </c>
      <c r="K35" s="6">
        <v>0</v>
      </c>
      <c r="L35" s="6">
        <v>0</v>
      </c>
      <c r="M35" s="6">
        <v>2</v>
      </c>
      <c r="N35" s="6">
        <v>3</v>
      </c>
      <c r="O35" s="6">
        <v>5</v>
      </c>
      <c r="P35" s="6">
        <v>5</v>
      </c>
      <c r="Q35" s="6">
        <v>5</v>
      </c>
      <c r="R35" s="22">
        <v>5</v>
      </c>
      <c r="S35" s="22">
        <f t="shared" si="10"/>
        <v>5</v>
      </c>
      <c r="T35" s="22">
        <f t="shared" si="4"/>
        <v>5</v>
      </c>
      <c r="U35" s="22">
        <v>7</v>
      </c>
      <c r="V35" s="22">
        <v>7</v>
      </c>
      <c r="W35" s="22">
        <v>7</v>
      </c>
      <c r="X35" s="22">
        <v>11</v>
      </c>
      <c r="Y35" s="22">
        <v>8</v>
      </c>
      <c r="Z35" s="22">
        <v>8</v>
      </c>
      <c r="AA35" s="22"/>
      <c r="AB35" s="22">
        <v>0</v>
      </c>
      <c r="AC35" s="6">
        <v>5</v>
      </c>
      <c r="AD35" s="22">
        <v>5</v>
      </c>
      <c r="AE35" s="22">
        <v>7</v>
      </c>
      <c r="AF35" s="22">
        <v>7</v>
      </c>
      <c r="AG35" s="22">
        <v>7</v>
      </c>
      <c r="AH35" s="22">
        <v>11</v>
      </c>
      <c r="AI35" s="22">
        <v>8</v>
      </c>
      <c r="AJ35" s="22">
        <v>8</v>
      </c>
      <c r="AK35" s="22"/>
      <c r="AL35" s="22">
        <v>0</v>
      </c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  <c r="DI35" s="51"/>
      <c r="DJ35" s="51"/>
      <c r="DK35" s="51"/>
      <c r="DL35" s="51"/>
      <c r="DM35" s="51"/>
      <c r="DN35" s="51"/>
      <c r="DO35" s="51"/>
      <c r="DP35" s="51"/>
      <c r="DQ35" s="51"/>
      <c r="DR35" s="51"/>
      <c r="DS35" s="51"/>
      <c r="DT35" s="51"/>
      <c r="DU35" s="51"/>
      <c r="DV35" s="51"/>
      <c r="DW35" s="51"/>
      <c r="DX35" s="51"/>
      <c r="DY35" s="51"/>
      <c r="DZ35" s="51"/>
      <c r="EA35" s="51"/>
      <c r="EB35" s="51"/>
      <c r="EC35" s="51"/>
      <c r="ED35" s="51"/>
      <c r="EE35" s="51"/>
      <c r="EF35" s="51"/>
      <c r="EG35" s="51"/>
      <c r="EH35" s="51"/>
      <c r="EI35" s="51"/>
      <c r="EJ35" s="51"/>
      <c r="EK35" s="51"/>
      <c r="EL35" s="51"/>
      <c r="EM35" s="51"/>
      <c r="EN35" s="51"/>
      <c r="EO35" s="51"/>
      <c r="EP35" s="51"/>
      <c r="EQ35" s="51"/>
      <c r="ER35" s="51"/>
      <c r="ES35" s="51"/>
      <c r="ET35" s="51"/>
      <c r="EU35" s="51"/>
      <c r="EV35" s="51"/>
      <c r="EW35" s="51"/>
      <c r="EX35" s="51"/>
      <c r="EY35" s="51"/>
      <c r="EZ35" s="51"/>
      <c r="FA35" s="51"/>
      <c r="FB35" s="51"/>
      <c r="FC35" s="51"/>
      <c r="FD35" s="51"/>
      <c r="FE35" s="51"/>
      <c r="FF35" s="51"/>
      <c r="FG35" s="51"/>
      <c r="FH35" s="51"/>
      <c r="FI35" s="51"/>
      <c r="FJ35" s="51"/>
      <c r="FK35" s="51"/>
      <c r="FL35" s="51"/>
      <c r="FM35" s="51"/>
      <c r="FN35" s="51"/>
      <c r="FO35" s="51"/>
      <c r="FP35" s="51"/>
      <c r="FQ35" s="51"/>
      <c r="FR35" s="51"/>
      <c r="FS35" s="51"/>
      <c r="FT35" s="51"/>
      <c r="FU35" s="51"/>
      <c r="FV35" s="51"/>
      <c r="FW35" s="51"/>
      <c r="FX35" s="51"/>
      <c r="FY35" s="51"/>
      <c r="FZ35" s="51"/>
      <c r="GA35" s="51"/>
      <c r="GB35" s="51"/>
      <c r="GC35" s="51"/>
      <c r="GD35" s="51"/>
      <c r="GE35" s="51"/>
      <c r="GF35" s="51"/>
      <c r="GG35" s="51"/>
      <c r="GH35" s="51"/>
      <c r="GI35" s="51"/>
      <c r="GJ35" s="51"/>
      <c r="GK35" s="51"/>
      <c r="GL35" s="51"/>
      <c r="GM35" s="51"/>
      <c r="GN35" s="51"/>
      <c r="GO35" s="51"/>
      <c r="GP35" s="51"/>
      <c r="GQ35" s="51"/>
      <c r="GR35" s="51"/>
      <c r="GS35" s="51"/>
      <c r="GT35" s="51"/>
      <c r="GU35" s="51"/>
      <c r="GV35" s="51"/>
      <c r="GW35" s="51"/>
      <c r="GX35" s="51"/>
      <c r="GY35" s="51"/>
      <c r="GZ35" s="51"/>
      <c r="HA35" s="51"/>
      <c r="HB35" s="51"/>
      <c r="HC35" s="51"/>
      <c r="HD35" s="51"/>
      <c r="HE35" s="51"/>
      <c r="HF35" s="51"/>
      <c r="HG35" s="51"/>
      <c r="HH35" s="51"/>
      <c r="HI35" s="51"/>
      <c r="HJ35" s="51"/>
      <c r="HK35" s="51"/>
      <c r="HL35" s="51"/>
      <c r="HM35" s="51"/>
      <c r="HN35" s="51"/>
      <c r="HO35" s="51"/>
      <c r="HP35" s="51"/>
      <c r="HQ35" s="51"/>
      <c r="HR35" s="51"/>
      <c r="HS35" s="51"/>
      <c r="HT35" s="51"/>
      <c r="HU35" s="51"/>
      <c r="HV35" s="51"/>
      <c r="HW35" s="51"/>
      <c r="HX35" s="51"/>
      <c r="HY35" s="51"/>
      <c r="HZ35" s="51"/>
      <c r="IA35" s="51"/>
      <c r="IB35" s="51"/>
      <c r="IC35" s="51"/>
      <c r="ID35" s="51"/>
      <c r="IE35" s="51"/>
      <c r="IF35" s="51"/>
      <c r="IG35" s="51"/>
      <c r="IH35" s="51"/>
      <c r="II35" s="51"/>
      <c r="IJ35" s="51"/>
      <c r="IK35" s="51"/>
      <c r="IL35" s="51"/>
      <c r="IM35" s="51"/>
      <c r="IN35" s="51"/>
      <c r="IO35" s="51"/>
      <c r="IP35" s="51"/>
      <c r="IQ35" s="51"/>
      <c r="IR35" s="51"/>
      <c r="IS35" s="51"/>
      <c r="IT35" s="51"/>
      <c r="IU35" s="51"/>
      <c r="IV35" s="51"/>
      <c r="IW35" s="51"/>
      <c r="IX35" s="51"/>
      <c r="IY35" s="51"/>
      <c r="IZ35" s="51"/>
      <c r="JA35" s="51"/>
      <c r="JB35" s="51"/>
      <c r="JC35" s="51"/>
      <c r="JD35" s="51"/>
      <c r="JE35" s="51"/>
      <c r="JF35" s="51"/>
    </row>
    <row r="36" spans="1:266" s="50" customFormat="1" x14ac:dyDescent="0.2">
      <c r="A36" s="22" t="s">
        <v>164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22">
        <f>SUM(B36:C36)</f>
        <v>0</v>
      </c>
      <c r="S36" s="22">
        <f>SUM(D36:L36)</f>
        <v>0</v>
      </c>
      <c r="T36" s="22">
        <f>SUM(M36:N36)</f>
        <v>0</v>
      </c>
      <c r="U36" s="22">
        <v>2</v>
      </c>
      <c r="V36" s="22">
        <v>2</v>
      </c>
      <c r="W36" s="22">
        <v>2</v>
      </c>
      <c r="X36" s="22">
        <v>2</v>
      </c>
      <c r="Y36" s="22">
        <v>4</v>
      </c>
      <c r="Z36" s="22">
        <v>5</v>
      </c>
      <c r="AA36" s="22">
        <v>5</v>
      </c>
      <c r="AB36" s="22">
        <v>5</v>
      </c>
      <c r="AC36" s="6">
        <v>2</v>
      </c>
      <c r="AD36" s="22">
        <v>0</v>
      </c>
      <c r="AE36" s="22">
        <v>2</v>
      </c>
      <c r="AF36" s="22">
        <v>2</v>
      </c>
      <c r="AG36" s="22">
        <v>2</v>
      </c>
      <c r="AH36" s="22">
        <v>2</v>
      </c>
      <c r="AI36" s="22">
        <v>4</v>
      </c>
      <c r="AJ36" s="22">
        <v>5</v>
      </c>
      <c r="AK36" s="22">
        <v>5</v>
      </c>
      <c r="AL36" s="22">
        <v>5</v>
      </c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  <c r="GU36" s="22"/>
      <c r="GV36" s="22"/>
      <c r="GW36" s="22"/>
      <c r="GX36" s="22"/>
      <c r="GY36" s="22"/>
      <c r="GZ36" s="22"/>
      <c r="HA36" s="22"/>
      <c r="HB36" s="22"/>
      <c r="HC36" s="22"/>
      <c r="HD36" s="22"/>
      <c r="HE36" s="22"/>
      <c r="HF36" s="22"/>
      <c r="HG36" s="22"/>
      <c r="HH36" s="22"/>
      <c r="HI36" s="22"/>
      <c r="HJ36" s="22"/>
      <c r="HK36" s="22"/>
      <c r="HL36" s="22"/>
      <c r="HM36" s="22"/>
      <c r="HN36" s="22"/>
      <c r="HO36" s="22"/>
      <c r="HP36" s="22"/>
      <c r="HQ36" s="22"/>
      <c r="HR36" s="22"/>
      <c r="HS36" s="22"/>
      <c r="HT36" s="22"/>
      <c r="HU36" s="22"/>
      <c r="HV36" s="22"/>
      <c r="HW36" s="22"/>
      <c r="HX36" s="22"/>
      <c r="HY36" s="22"/>
      <c r="HZ36" s="22"/>
      <c r="IA36" s="22"/>
      <c r="IB36" s="22"/>
      <c r="IC36" s="22"/>
      <c r="ID36" s="22"/>
      <c r="IE36" s="22"/>
      <c r="IF36" s="22"/>
      <c r="IG36" s="22"/>
      <c r="IH36" s="22"/>
      <c r="II36" s="22"/>
      <c r="IJ36" s="22"/>
      <c r="IK36" s="22"/>
      <c r="IL36" s="22"/>
      <c r="IM36" s="22"/>
      <c r="IN36" s="22"/>
      <c r="IO36" s="22"/>
      <c r="IP36" s="22"/>
      <c r="IQ36" s="22"/>
      <c r="IR36" s="22"/>
      <c r="IS36" s="22"/>
      <c r="IT36" s="22"/>
      <c r="IU36" s="22"/>
      <c r="IV36" s="22"/>
      <c r="IW36" s="22"/>
      <c r="IX36" s="22"/>
      <c r="IY36" s="22"/>
      <c r="IZ36" s="22"/>
      <c r="JA36" s="22"/>
      <c r="JB36" s="22"/>
      <c r="JC36" s="22"/>
      <c r="JD36" s="22"/>
      <c r="JE36" s="22"/>
      <c r="JF36" s="22"/>
    </row>
    <row r="37" spans="1:266" s="58" customFormat="1" x14ac:dyDescent="0.2">
      <c r="A37" s="11" t="s">
        <v>37</v>
      </c>
      <c r="B37" s="11">
        <f>SUBTOTAL(109,Table2[Column2])</f>
        <v>196</v>
      </c>
      <c r="C37" s="11">
        <f>SUBTOTAL(109,Table2[Column3])</f>
        <v>57</v>
      </c>
      <c r="D37" s="11">
        <f>SUBTOTAL(109,Table2[Column4])</f>
        <v>75.5</v>
      </c>
      <c r="E37" s="11">
        <f>SUBTOTAL(109,Table2[Column5])</f>
        <v>35</v>
      </c>
      <c r="F37" s="11">
        <f>SUBTOTAL(109,Table2[Column6])</f>
        <v>0</v>
      </c>
      <c r="G37" s="11">
        <f>SUBTOTAL(109,Table2[Column7])</f>
        <v>18.5</v>
      </c>
      <c r="H37" s="11">
        <f>SUBTOTAL(109,Table2[Column8])</f>
        <v>21</v>
      </c>
      <c r="I37" s="11">
        <f>SUBTOTAL(109,Table2[Column9])</f>
        <v>26</v>
      </c>
      <c r="J37" s="11">
        <f>SUBTOTAL(109,Table2[Column10])</f>
        <v>32</v>
      </c>
      <c r="K37" s="11">
        <f>SUBTOTAL(109,Table2[Column102])</f>
        <v>9</v>
      </c>
      <c r="L37" s="11">
        <f>SUBTOTAL(109,Table2[Column11])</f>
        <v>36</v>
      </c>
      <c r="M37" s="11">
        <f>SUBTOTAL(109,Table2[Column12])</f>
        <v>105</v>
      </c>
      <c r="N37" s="11">
        <f>SUBTOTAL(109,Table2[Column13])</f>
        <v>148</v>
      </c>
      <c r="O37" s="11">
        <f>SUBTOTAL(109,Table2[Column137])</f>
        <v>253</v>
      </c>
      <c r="P37" s="11">
        <f>SUBTOTAL(109,Table2[Column136])</f>
        <v>253</v>
      </c>
      <c r="Q37" s="11">
        <f>SUBTOTAL(109,Table2[Column133])</f>
        <v>253</v>
      </c>
      <c r="R37" s="27">
        <f>SUBTOTAL(109,R5:R35)</f>
        <v>211</v>
      </c>
      <c r="S37" s="27">
        <f>SUBTOTAL(109,S5:S35)</f>
        <v>241</v>
      </c>
      <c r="T37" s="27">
        <f>SUBTOTAL(109,T5:T35)</f>
        <v>264</v>
      </c>
      <c r="U37" s="27">
        <v>332</v>
      </c>
      <c r="V37" s="27">
        <v>332</v>
      </c>
      <c r="W37" s="27">
        <v>332</v>
      </c>
      <c r="X37" s="27">
        <f>SUM(X5:X35)</f>
        <v>337</v>
      </c>
      <c r="Y37" s="27">
        <f>SUM(Y5:Y35)</f>
        <v>345</v>
      </c>
      <c r="Z37" s="27">
        <v>379</v>
      </c>
      <c r="AA37" s="27">
        <f>SUM(AA5:AA35)</f>
        <v>352</v>
      </c>
      <c r="AB37" s="27">
        <f>SUM(AB5:AB35)</f>
        <v>371</v>
      </c>
      <c r="AC37" s="11">
        <f>SUBTOTAL(109,Table2[Column213])</f>
        <v>286</v>
      </c>
      <c r="AD37" s="27">
        <v>300</v>
      </c>
      <c r="AE37" s="27">
        <v>332</v>
      </c>
      <c r="AF37" s="27">
        <v>332</v>
      </c>
      <c r="AG37" s="27">
        <v>332</v>
      </c>
      <c r="AH37" s="27">
        <v>341</v>
      </c>
      <c r="AI37" s="27">
        <v>349</v>
      </c>
      <c r="AJ37" s="27">
        <v>379</v>
      </c>
      <c r="AK37" s="27">
        <v>357</v>
      </c>
      <c r="AL37" s="27">
        <v>376</v>
      </c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/>
      <c r="HA37" s="27"/>
      <c r="HB37" s="27"/>
      <c r="HC37" s="27"/>
      <c r="HD37" s="27"/>
      <c r="HE37" s="27"/>
      <c r="HF37" s="27"/>
      <c r="HG37" s="27"/>
      <c r="HH37" s="27"/>
      <c r="HI37" s="27"/>
      <c r="HJ37" s="27"/>
      <c r="HK37" s="27"/>
      <c r="HL37" s="27"/>
      <c r="HM37" s="27"/>
      <c r="HN37" s="27"/>
      <c r="HO37" s="27"/>
      <c r="HP37" s="27"/>
      <c r="HQ37" s="27"/>
      <c r="HR37" s="27"/>
      <c r="HS37" s="27"/>
      <c r="HT37" s="27"/>
      <c r="HU37" s="27"/>
      <c r="HV37" s="27"/>
      <c r="HW37" s="27"/>
      <c r="HX37" s="27"/>
      <c r="HY37" s="27"/>
      <c r="HZ37" s="27"/>
      <c r="IA37" s="27"/>
      <c r="IB37" s="27"/>
      <c r="IC37" s="27"/>
      <c r="ID37" s="27"/>
      <c r="IE37" s="27"/>
      <c r="IF37" s="27"/>
      <c r="IG37" s="27"/>
      <c r="IH37" s="27"/>
      <c r="II37" s="27"/>
      <c r="IJ37" s="27"/>
      <c r="IK37" s="27"/>
      <c r="IL37" s="27"/>
      <c r="IM37" s="27"/>
      <c r="IN37" s="27"/>
      <c r="IO37" s="27"/>
      <c r="IP37" s="27"/>
      <c r="IQ37" s="27"/>
      <c r="IR37" s="27"/>
      <c r="IS37" s="27"/>
      <c r="IT37" s="27"/>
      <c r="IU37" s="27"/>
      <c r="IV37" s="27"/>
      <c r="IW37" s="27"/>
      <c r="IX37" s="27"/>
      <c r="IY37" s="27"/>
      <c r="IZ37" s="27"/>
      <c r="JA37" s="27"/>
      <c r="JB37" s="27"/>
      <c r="JC37" s="27"/>
      <c r="JD37" s="27"/>
      <c r="JE37" s="27"/>
      <c r="JF37" s="27"/>
    </row>
    <row r="39" spans="1:266" x14ac:dyDescent="0.2">
      <c r="A39" t="s">
        <v>62</v>
      </c>
      <c r="N39" s="37"/>
    </row>
    <row r="40" spans="1:266" x14ac:dyDescent="0.2">
      <c r="A40" t="s">
        <v>44</v>
      </c>
    </row>
    <row r="41" spans="1:266" x14ac:dyDescent="0.2">
      <c r="A41" t="s">
        <v>45</v>
      </c>
    </row>
    <row r="42" spans="1:266" x14ac:dyDescent="0.2">
      <c r="A42" s="32" t="s">
        <v>128</v>
      </c>
    </row>
    <row r="45" spans="1:266" x14ac:dyDescent="0.2">
      <c r="A45" s="97" t="s">
        <v>63</v>
      </c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</row>
    <row r="46" spans="1:266" x14ac:dyDescent="0.2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</row>
    <row r="47" spans="1:266" x14ac:dyDescent="0.2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</row>
    <row r="48" spans="1:266" ht="8.25" customHeight="1" x14ac:dyDescent="0.2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</row>
    <row r="49" spans="1:23" hidden="1" x14ac:dyDescent="0.2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</row>
    <row r="50" spans="1:23" hidden="1" x14ac:dyDescent="0.2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</row>
    <row r="51" spans="1:23" hidden="1" x14ac:dyDescent="0.2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</row>
    <row r="52" spans="1:23" hidden="1" x14ac:dyDescent="0.2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</row>
  </sheetData>
  <sheetProtection algorithmName="SHA-512" hashValue="3qyXeNxGdndrtYbFkv9sApEH/d2K0K1UjAyujSpf2N1IsvVmsGircT7vLW9s+h3gf+oNse9rSXrfun7tJeyYtw==" saltValue="8CJ/+qfnsro40exO8x/2Kw==" spinCount="100000" sheet="1" objects="1" scenarios="1" sort="0"/>
  <mergeCells count="1">
    <mergeCell ref="A45:W52"/>
  </mergeCells>
  <pageMargins left="0.25" right="0.25" top="0.75" bottom="0.75" header="0.3" footer="0.3"/>
  <pageSetup paperSize="9" scale="41" firstPageNumber="0" fitToHeight="0" orientation="landscape" horizontalDpi="300" verticalDpi="300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3"/>
  <sheetViews>
    <sheetView zoomScale="70" zoomScaleNormal="70" workbookViewId="0">
      <pane xSplit="1" topLeftCell="B1" activePane="topRight" state="frozen"/>
      <selection pane="topRight" activeCell="H15" sqref="H15"/>
    </sheetView>
  </sheetViews>
  <sheetFormatPr defaultColWidth="8.85546875" defaultRowHeight="12.75" x14ac:dyDescent="0.2"/>
  <cols>
    <col min="1" max="1" width="62.42578125" style="22" customWidth="1"/>
    <col min="2" max="12" width="10.42578125" style="22" customWidth="1"/>
    <col min="13" max="17" width="11.42578125" style="22" customWidth="1"/>
    <col min="18" max="24" width="0" style="22" hidden="1" customWidth="1"/>
    <col min="25" max="16384" width="8.85546875" style="22"/>
  </cols>
  <sheetData>
    <row r="1" spans="1:24" x14ac:dyDescent="0.2">
      <c r="A1" s="27" t="s">
        <v>0</v>
      </c>
      <c r="B1" s="27"/>
      <c r="C1" s="27"/>
      <c r="D1" s="27"/>
      <c r="E1" s="27" t="s">
        <v>172</v>
      </c>
      <c r="F1" s="27"/>
      <c r="G1" s="27"/>
      <c r="H1" s="27"/>
      <c r="I1" s="27"/>
      <c r="J1" s="27"/>
      <c r="K1" s="27" t="s">
        <v>46</v>
      </c>
      <c r="L1" s="27" t="s">
        <v>46</v>
      </c>
      <c r="M1" s="27"/>
      <c r="N1" s="27"/>
      <c r="O1" s="27"/>
      <c r="P1" s="27"/>
      <c r="Q1" s="27"/>
    </row>
    <row r="2" spans="1:24" x14ac:dyDescent="0.2">
      <c r="A2" s="27" t="s">
        <v>2</v>
      </c>
      <c r="B2" s="27" t="s">
        <v>47</v>
      </c>
      <c r="C2" s="27"/>
      <c r="D2" s="27"/>
      <c r="E2" s="27"/>
      <c r="F2" s="27"/>
      <c r="G2" s="27"/>
      <c r="H2" s="27"/>
      <c r="I2" s="27">
        <v>2017</v>
      </c>
      <c r="J2" s="27">
        <v>2016</v>
      </c>
      <c r="K2" s="27">
        <v>2015</v>
      </c>
      <c r="L2" s="27">
        <v>2014</v>
      </c>
      <c r="M2" s="27">
        <v>2013</v>
      </c>
      <c r="N2" s="27">
        <v>2012</v>
      </c>
      <c r="O2" s="27">
        <v>2011</v>
      </c>
      <c r="P2" s="27">
        <v>2010</v>
      </c>
      <c r="Q2" s="27">
        <v>2009</v>
      </c>
      <c r="R2" s="22">
        <v>2015</v>
      </c>
      <c r="S2" s="22">
        <v>2014</v>
      </c>
      <c r="T2" s="22">
        <v>2013</v>
      </c>
      <c r="U2" s="22">
        <v>2012</v>
      </c>
      <c r="V2" s="22">
        <v>2011</v>
      </c>
      <c r="W2" s="22">
        <v>2010</v>
      </c>
      <c r="X2" s="22">
        <v>2009</v>
      </c>
    </row>
    <row r="3" spans="1:24" x14ac:dyDescent="0.2">
      <c r="A3" s="27"/>
      <c r="B3" s="11" t="s">
        <v>48</v>
      </c>
      <c r="C3" s="11" t="s">
        <v>49</v>
      </c>
      <c r="D3" s="11" t="s">
        <v>50</v>
      </c>
      <c r="E3" s="11" t="s">
        <v>51</v>
      </c>
      <c r="F3" s="11" t="s">
        <v>52</v>
      </c>
      <c r="G3" s="11" t="s">
        <v>53</v>
      </c>
      <c r="H3" s="11" t="s">
        <v>15</v>
      </c>
      <c r="I3" s="11" t="s">
        <v>43</v>
      </c>
      <c r="J3" s="27" t="s">
        <v>43</v>
      </c>
      <c r="K3" s="27" t="s">
        <v>22</v>
      </c>
      <c r="L3" s="27" t="s">
        <v>22</v>
      </c>
      <c r="M3" s="27" t="s">
        <v>43</v>
      </c>
      <c r="N3" s="27" t="s">
        <v>43</v>
      </c>
      <c r="O3" s="27" t="s">
        <v>22</v>
      </c>
      <c r="P3" s="27" t="s">
        <v>22</v>
      </c>
      <c r="Q3" s="27" t="s">
        <v>22</v>
      </c>
      <c r="R3" s="22" t="s">
        <v>22</v>
      </c>
      <c r="S3" s="22" t="s">
        <v>22</v>
      </c>
      <c r="T3" s="22" t="s">
        <v>43</v>
      </c>
      <c r="U3" s="22" t="s">
        <v>43</v>
      </c>
      <c r="V3" s="22" t="s">
        <v>22</v>
      </c>
      <c r="W3" s="22" t="s">
        <v>22</v>
      </c>
      <c r="X3" s="22" t="s">
        <v>22</v>
      </c>
    </row>
    <row r="4" spans="1:24" hidden="1" x14ac:dyDescent="0.2">
      <c r="A4" s="22" t="s">
        <v>82</v>
      </c>
      <c r="B4" s="38" t="s">
        <v>83</v>
      </c>
      <c r="C4" s="38" t="s">
        <v>84</v>
      </c>
      <c r="D4" s="38" t="s">
        <v>85</v>
      </c>
      <c r="E4" s="38" t="s">
        <v>86</v>
      </c>
      <c r="F4" s="38" t="s">
        <v>87</v>
      </c>
      <c r="G4" s="38" t="s">
        <v>88</v>
      </c>
      <c r="H4" s="38" t="s">
        <v>89</v>
      </c>
      <c r="I4" s="38" t="s">
        <v>139</v>
      </c>
      <c r="J4" s="22" t="s">
        <v>170</v>
      </c>
      <c r="K4" s="22" t="s">
        <v>90</v>
      </c>
      <c r="L4" s="22" t="s">
        <v>113</v>
      </c>
      <c r="M4" s="22" t="s">
        <v>91</v>
      </c>
      <c r="N4" s="22" t="s">
        <v>92</v>
      </c>
      <c r="O4" s="22" t="s">
        <v>93</v>
      </c>
      <c r="P4" s="22" t="s">
        <v>94</v>
      </c>
      <c r="Q4" s="22" t="s">
        <v>95</v>
      </c>
      <c r="R4" s="22" t="s">
        <v>96</v>
      </c>
      <c r="S4" s="22" t="s">
        <v>97</v>
      </c>
      <c r="T4" s="22" t="s">
        <v>98</v>
      </c>
      <c r="U4" s="22" t="s">
        <v>99</v>
      </c>
      <c r="V4" s="22" t="s">
        <v>100</v>
      </c>
      <c r="W4" s="22" t="s">
        <v>101</v>
      </c>
      <c r="X4" s="22" t="s">
        <v>102</v>
      </c>
    </row>
    <row r="5" spans="1:24" x14ac:dyDescent="0.2">
      <c r="A5" s="6" t="s">
        <v>24</v>
      </c>
      <c r="B5" s="6" t="s">
        <v>177</v>
      </c>
      <c r="C5" s="6" t="s">
        <v>177</v>
      </c>
      <c r="D5" s="6" t="s">
        <v>177</v>
      </c>
      <c r="E5" s="6" t="s">
        <v>177</v>
      </c>
      <c r="F5" s="6" t="s">
        <v>177</v>
      </c>
      <c r="G5" s="6" t="s">
        <v>177</v>
      </c>
      <c r="H5" s="6" t="s">
        <v>177</v>
      </c>
      <c r="I5" s="6" t="s">
        <v>177</v>
      </c>
      <c r="J5" s="6" t="s">
        <v>166</v>
      </c>
      <c r="K5" s="22">
        <v>2</v>
      </c>
      <c r="L5" s="22">
        <v>2</v>
      </c>
      <c r="M5" s="22">
        <v>1</v>
      </c>
      <c r="N5" s="22">
        <v>2</v>
      </c>
      <c r="O5" s="22">
        <v>2</v>
      </c>
      <c r="P5" s="22">
        <v>3</v>
      </c>
      <c r="Q5" s="22">
        <v>3</v>
      </c>
      <c r="R5" s="22">
        <v>2</v>
      </c>
      <c r="S5" s="22">
        <v>2</v>
      </c>
      <c r="T5" s="22">
        <v>1</v>
      </c>
      <c r="U5" s="22">
        <v>2</v>
      </c>
      <c r="V5" s="22">
        <v>2</v>
      </c>
      <c r="W5" s="22">
        <v>3</v>
      </c>
      <c r="X5" s="22">
        <v>3</v>
      </c>
    </row>
    <row r="6" spans="1:24" x14ac:dyDescent="0.2">
      <c r="A6" s="6" t="s">
        <v>25</v>
      </c>
      <c r="B6" s="6">
        <v>95</v>
      </c>
      <c r="C6" s="6">
        <v>23</v>
      </c>
      <c r="D6" s="6">
        <v>4</v>
      </c>
      <c r="E6" s="6">
        <v>2</v>
      </c>
      <c r="F6" s="6">
        <v>0</v>
      </c>
      <c r="G6" s="6">
        <v>83</v>
      </c>
      <c r="H6" s="6">
        <v>0</v>
      </c>
      <c r="I6" s="6">
        <f t="shared" ref="I6:I35" si="0">SUM(A6:G6)</f>
        <v>207</v>
      </c>
      <c r="J6" s="6">
        <v>205</v>
      </c>
      <c r="K6" s="22">
        <v>208</v>
      </c>
      <c r="L6" s="22">
        <v>229</v>
      </c>
      <c r="M6" s="22">
        <v>238</v>
      </c>
      <c r="N6" s="22">
        <v>235</v>
      </c>
      <c r="O6" s="22">
        <v>247</v>
      </c>
      <c r="P6" s="22">
        <v>264</v>
      </c>
      <c r="Q6" s="22">
        <v>335</v>
      </c>
      <c r="R6" s="22">
        <v>208</v>
      </c>
      <c r="S6" s="22">
        <v>229</v>
      </c>
      <c r="T6" s="22">
        <v>238</v>
      </c>
      <c r="U6" s="22">
        <v>235</v>
      </c>
      <c r="V6" s="22">
        <v>247</v>
      </c>
      <c r="W6" s="22">
        <v>264</v>
      </c>
      <c r="X6" s="22">
        <v>335</v>
      </c>
    </row>
    <row r="7" spans="1:24" x14ac:dyDescent="0.2">
      <c r="A7" s="6" t="s">
        <v>161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f t="shared" si="0"/>
        <v>0</v>
      </c>
      <c r="J7" s="6">
        <v>0</v>
      </c>
      <c r="K7" s="22">
        <v>0</v>
      </c>
      <c r="L7" s="22">
        <v>0</v>
      </c>
      <c r="M7" s="22">
        <v>0</v>
      </c>
      <c r="N7" s="22">
        <v>2</v>
      </c>
      <c r="O7" s="22">
        <v>2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2</v>
      </c>
      <c r="V7" s="22">
        <v>2</v>
      </c>
      <c r="W7" s="22">
        <v>0</v>
      </c>
      <c r="X7" s="22">
        <v>0</v>
      </c>
    </row>
    <row r="8" spans="1:24" x14ac:dyDescent="0.2">
      <c r="A8" s="22" t="s">
        <v>162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f t="shared" si="0"/>
        <v>0</v>
      </c>
      <c r="J8" s="6">
        <v>1</v>
      </c>
      <c r="K8" s="22">
        <v>1</v>
      </c>
      <c r="L8" s="22">
        <v>2</v>
      </c>
      <c r="M8" s="22">
        <v>1</v>
      </c>
      <c r="N8" s="22">
        <v>0</v>
      </c>
      <c r="O8" s="22">
        <v>0</v>
      </c>
      <c r="P8" s="22">
        <v>0</v>
      </c>
      <c r="Q8" s="22">
        <v>0</v>
      </c>
      <c r="R8" s="22">
        <v>1</v>
      </c>
      <c r="S8" s="22">
        <v>2</v>
      </c>
      <c r="T8" s="22">
        <v>1</v>
      </c>
      <c r="U8" s="22">
        <v>0</v>
      </c>
      <c r="V8" s="22">
        <v>0</v>
      </c>
      <c r="W8" s="22">
        <v>0</v>
      </c>
      <c r="X8" s="22">
        <v>0</v>
      </c>
    </row>
    <row r="9" spans="1:24" x14ac:dyDescent="0.2">
      <c r="A9" s="6" t="s">
        <v>163</v>
      </c>
      <c r="B9" s="6">
        <v>2</v>
      </c>
      <c r="C9" s="6">
        <v>3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f t="shared" si="0"/>
        <v>5</v>
      </c>
      <c r="J9" s="6">
        <v>5</v>
      </c>
      <c r="K9" s="22">
        <v>4</v>
      </c>
      <c r="L9" s="22">
        <v>5</v>
      </c>
      <c r="M9" s="22">
        <v>5</v>
      </c>
      <c r="N9" s="22">
        <v>6</v>
      </c>
      <c r="O9" s="22">
        <v>6</v>
      </c>
      <c r="P9" s="22">
        <v>6</v>
      </c>
      <c r="Q9" s="22">
        <v>6</v>
      </c>
      <c r="R9" s="22">
        <v>4</v>
      </c>
      <c r="S9" s="22">
        <v>5</v>
      </c>
      <c r="T9" s="22">
        <v>5</v>
      </c>
      <c r="U9" s="22">
        <v>6</v>
      </c>
      <c r="V9" s="22">
        <v>6</v>
      </c>
      <c r="W9" s="22">
        <v>6</v>
      </c>
      <c r="X9" s="22">
        <v>6</v>
      </c>
    </row>
    <row r="10" spans="1:24" x14ac:dyDescent="0.2">
      <c r="A10" s="6" t="s">
        <v>126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f t="shared" si="0"/>
        <v>0</v>
      </c>
      <c r="J10" s="6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</row>
    <row r="11" spans="1:24" x14ac:dyDescent="0.2">
      <c r="A11" s="6" t="s">
        <v>26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f t="shared" si="0"/>
        <v>0</v>
      </c>
      <c r="J11" s="6">
        <v>20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</row>
    <row r="12" spans="1:24" ht="12" customHeight="1" x14ac:dyDescent="0.2">
      <c r="A12" s="6" t="s">
        <v>27</v>
      </c>
      <c r="B12" s="6">
        <v>1</v>
      </c>
      <c r="C12" s="6">
        <v>1</v>
      </c>
      <c r="D12" s="6">
        <v>0</v>
      </c>
      <c r="E12" s="6">
        <v>0</v>
      </c>
      <c r="F12" s="6">
        <v>1</v>
      </c>
      <c r="G12" s="6">
        <v>9</v>
      </c>
      <c r="H12" s="6">
        <v>0</v>
      </c>
      <c r="I12" s="6">
        <f t="shared" si="0"/>
        <v>12</v>
      </c>
      <c r="J12" s="6">
        <v>12</v>
      </c>
      <c r="K12" s="22">
        <v>12</v>
      </c>
      <c r="L12" s="22">
        <v>11</v>
      </c>
      <c r="M12" s="22">
        <v>11</v>
      </c>
      <c r="N12" s="22">
        <v>12</v>
      </c>
      <c r="O12" s="22">
        <v>13</v>
      </c>
      <c r="P12" s="22">
        <v>13</v>
      </c>
      <c r="Q12" s="22">
        <v>13</v>
      </c>
      <c r="R12" s="22">
        <v>12</v>
      </c>
      <c r="S12" s="22">
        <v>11</v>
      </c>
      <c r="T12" s="22">
        <v>11</v>
      </c>
      <c r="U12" s="22">
        <v>12</v>
      </c>
      <c r="V12" s="22">
        <v>13</v>
      </c>
      <c r="W12" s="22">
        <v>13</v>
      </c>
      <c r="X12" s="22">
        <v>13</v>
      </c>
    </row>
    <row r="13" spans="1:24" x14ac:dyDescent="0.2">
      <c r="A13" s="6" t="s">
        <v>71</v>
      </c>
      <c r="B13" s="6">
        <v>35</v>
      </c>
      <c r="C13" s="6">
        <v>3</v>
      </c>
      <c r="D13" s="6">
        <v>0</v>
      </c>
      <c r="E13" s="6">
        <v>0</v>
      </c>
      <c r="F13" s="6">
        <v>0</v>
      </c>
      <c r="G13" s="6">
        <v>3</v>
      </c>
      <c r="H13" s="6">
        <v>0</v>
      </c>
      <c r="I13" s="6">
        <f t="shared" si="0"/>
        <v>41</v>
      </c>
      <c r="J13" s="6">
        <v>44</v>
      </c>
      <c r="K13" s="22">
        <v>43</v>
      </c>
      <c r="L13" s="22">
        <v>46</v>
      </c>
      <c r="M13" s="22">
        <v>41</v>
      </c>
      <c r="N13" s="22">
        <v>33</v>
      </c>
      <c r="O13" s="22">
        <v>39</v>
      </c>
      <c r="P13" s="22">
        <v>41</v>
      </c>
      <c r="Q13" s="22">
        <v>39</v>
      </c>
      <c r="R13" s="22">
        <v>43</v>
      </c>
      <c r="S13" s="22">
        <v>46</v>
      </c>
      <c r="T13" s="22">
        <v>41</v>
      </c>
      <c r="U13" s="22">
        <v>33</v>
      </c>
      <c r="V13" s="22">
        <v>39</v>
      </c>
      <c r="W13" s="22">
        <v>41</v>
      </c>
      <c r="X13" s="22">
        <v>39</v>
      </c>
    </row>
    <row r="14" spans="1:24" x14ac:dyDescent="0.2">
      <c r="A14" s="6" t="s">
        <v>118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f t="shared" si="0"/>
        <v>0</v>
      </c>
      <c r="J14" s="6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</row>
    <row r="15" spans="1:24" x14ac:dyDescent="0.2">
      <c r="A15" s="6" t="s">
        <v>74</v>
      </c>
      <c r="B15" s="6">
        <v>6</v>
      </c>
      <c r="C15" s="6">
        <v>0</v>
      </c>
      <c r="D15" s="6">
        <v>0</v>
      </c>
      <c r="E15" s="6">
        <v>0</v>
      </c>
      <c r="F15" s="6">
        <v>0</v>
      </c>
      <c r="G15" s="6">
        <v>1</v>
      </c>
      <c r="H15" s="6">
        <v>0</v>
      </c>
      <c r="I15" s="6">
        <f t="shared" si="0"/>
        <v>7</v>
      </c>
      <c r="J15" s="6">
        <v>5</v>
      </c>
      <c r="K15" s="22">
        <v>8</v>
      </c>
      <c r="L15" s="22">
        <v>12</v>
      </c>
      <c r="M15" s="22">
        <v>12</v>
      </c>
      <c r="N15" s="22">
        <v>7</v>
      </c>
      <c r="O15" s="22">
        <v>9</v>
      </c>
      <c r="P15" s="22">
        <v>9</v>
      </c>
      <c r="Q15" s="22">
        <v>9</v>
      </c>
      <c r="R15" s="22">
        <v>8</v>
      </c>
      <c r="S15" s="22">
        <v>12</v>
      </c>
      <c r="T15" s="22">
        <v>12</v>
      </c>
      <c r="U15" s="22">
        <v>7</v>
      </c>
      <c r="V15" s="22">
        <v>9</v>
      </c>
      <c r="W15" s="22">
        <v>9</v>
      </c>
      <c r="X15" s="22">
        <v>9</v>
      </c>
    </row>
    <row r="16" spans="1:24" x14ac:dyDescent="0.2">
      <c r="A16" s="6" t="s">
        <v>80</v>
      </c>
      <c r="B16" s="6">
        <v>1</v>
      </c>
      <c r="C16" s="6">
        <v>0</v>
      </c>
      <c r="D16" s="6">
        <v>2</v>
      </c>
      <c r="E16" s="6">
        <v>0</v>
      </c>
      <c r="F16" s="6">
        <v>0</v>
      </c>
      <c r="G16" s="6">
        <v>2</v>
      </c>
      <c r="H16" s="6">
        <v>0</v>
      </c>
      <c r="I16" s="6">
        <f t="shared" si="0"/>
        <v>5</v>
      </c>
      <c r="J16" s="22">
        <v>7</v>
      </c>
      <c r="K16" s="22">
        <v>7</v>
      </c>
      <c r="L16" s="22">
        <v>7</v>
      </c>
      <c r="M16" s="22">
        <v>5</v>
      </c>
      <c r="N16" s="22">
        <v>7</v>
      </c>
      <c r="O16" s="22">
        <v>9</v>
      </c>
      <c r="P16" s="22">
        <v>5</v>
      </c>
      <c r="Q16" s="22">
        <v>7</v>
      </c>
      <c r="R16" s="22">
        <v>7</v>
      </c>
      <c r="S16" s="22">
        <v>7</v>
      </c>
      <c r="T16" s="22">
        <v>5</v>
      </c>
      <c r="U16" s="22">
        <v>7</v>
      </c>
      <c r="V16" s="22">
        <v>9</v>
      </c>
      <c r="W16" s="22">
        <v>5</v>
      </c>
      <c r="X16" s="22">
        <v>7</v>
      </c>
    </row>
    <row r="17" spans="1:24" x14ac:dyDescent="0.2">
      <c r="A17" s="22" t="s">
        <v>72</v>
      </c>
      <c r="B17" s="6">
        <v>4</v>
      </c>
      <c r="C17" s="6">
        <v>2</v>
      </c>
      <c r="D17" s="6">
        <v>2</v>
      </c>
      <c r="E17" s="6">
        <v>1</v>
      </c>
      <c r="F17" s="6">
        <v>4</v>
      </c>
      <c r="G17" s="6">
        <v>6</v>
      </c>
      <c r="H17" s="6">
        <v>0</v>
      </c>
      <c r="I17" s="6">
        <f>SUM(A17:G17)</f>
        <v>19</v>
      </c>
      <c r="J17" s="22">
        <v>25</v>
      </c>
      <c r="K17" s="22">
        <v>29</v>
      </c>
      <c r="L17" s="22">
        <v>28</v>
      </c>
      <c r="M17" s="22">
        <v>24</v>
      </c>
      <c r="N17" s="22">
        <v>22</v>
      </c>
      <c r="O17" s="22">
        <v>24</v>
      </c>
      <c r="P17" s="22">
        <v>19</v>
      </c>
      <c r="Q17" s="22">
        <v>22</v>
      </c>
      <c r="R17" s="22">
        <v>29</v>
      </c>
      <c r="S17" s="22">
        <v>28</v>
      </c>
      <c r="T17" s="22">
        <v>24</v>
      </c>
      <c r="U17" s="22">
        <v>22</v>
      </c>
      <c r="V17" s="22">
        <v>24</v>
      </c>
      <c r="W17" s="22">
        <v>19</v>
      </c>
      <c r="X17" s="22">
        <v>22</v>
      </c>
    </row>
    <row r="18" spans="1:24" x14ac:dyDescent="0.2">
      <c r="A18" s="6" t="s">
        <v>77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f t="shared" si="0"/>
        <v>0</v>
      </c>
      <c r="J18" s="6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</row>
    <row r="19" spans="1:24" x14ac:dyDescent="0.2">
      <c r="A19" s="6" t="s">
        <v>28</v>
      </c>
      <c r="B19" s="6">
        <v>3</v>
      </c>
      <c r="C19" s="6">
        <v>1</v>
      </c>
      <c r="D19" s="6">
        <v>0</v>
      </c>
      <c r="E19" s="6">
        <v>2</v>
      </c>
      <c r="F19" s="6">
        <v>1</v>
      </c>
      <c r="G19" s="6">
        <v>1</v>
      </c>
      <c r="H19" s="6">
        <v>0</v>
      </c>
      <c r="I19" s="6">
        <f t="shared" si="0"/>
        <v>8</v>
      </c>
      <c r="J19" s="6">
        <v>6</v>
      </c>
      <c r="K19" s="22">
        <v>9</v>
      </c>
      <c r="L19" s="22">
        <v>9</v>
      </c>
      <c r="M19" s="22">
        <v>9</v>
      </c>
      <c r="N19" s="22">
        <v>9</v>
      </c>
      <c r="O19" s="22">
        <v>10</v>
      </c>
      <c r="P19" s="22">
        <v>14</v>
      </c>
      <c r="Q19" s="22">
        <v>14</v>
      </c>
      <c r="R19" s="22">
        <v>9</v>
      </c>
      <c r="S19" s="22">
        <v>9</v>
      </c>
      <c r="T19" s="22">
        <v>9</v>
      </c>
      <c r="U19" s="22">
        <v>9</v>
      </c>
      <c r="V19" s="22">
        <v>10</v>
      </c>
      <c r="W19" s="22">
        <v>14</v>
      </c>
      <c r="X19" s="22">
        <v>14</v>
      </c>
    </row>
    <row r="20" spans="1:24" hidden="1" x14ac:dyDescent="0.2">
      <c r="A20" s="38"/>
      <c r="B20" s="38"/>
      <c r="C20" s="38"/>
      <c r="D20" s="38"/>
      <c r="E20" s="38"/>
      <c r="F20" s="38"/>
      <c r="G20" s="38"/>
      <c r="H20" s="38"/>
      <c r="I20" s="38">
        <f t="shared" si="0"/>
        <v>0</v>
      </c>
      <c r="J20" s="38">
        <v>0</v>
      </c>
    </row>
    <row r="21" spans="1:24" x14ac:dyDescent="0.2">
      <c r="A21" s="6" t="s">
        <v>160</v>
      </c>
      <c r="B21" s="6" t="s">
        <v>166</v>
      </c>
      <c r="C21" s="6" t="s">
        <v>166</v>
      </c>
      <c r="D21" s="6" t="s">
        <v>166</v>
      </c>
      <c r="E21" s="6" t="s">
        <v>166</v>
      </c>
      <c r="F21" s="6" t="s">
        <v>166</v>
      </c>
      <c r="G21" s="6" t="s">
        <v>166</v>
      </c>
      <c r="H21" s="6" t="s">
        <v>166</v>
      </c>
      <c r="I21" s="6" t="s">
        <v>166</v>
      </c>
      <c r="J21" s="6" t="s">
        <v>166</v>
      </c>
      <c r="K21" s="22">
        <v>2</v>
      </c>
      <c r="L21" s="22">
        <v>1</v>
      </c>
      <c r="M21" s="22">
        <v>2</v>
      </c>
      <c r="N21" s="22">
        <v>1</v>
      </c>
      <c r="O21" s="22">
        <v>2</v>
      </c>
      <c r="P21" s="22">
        <v>2</v>
      </c>
      <c r="Q21" s="22">
        <v>2</v>
      </c>
      <c r="R21" s="22">
        <v>2</v>
      </c>
      <c r="S21" s="22">
        <v>1</v>
      </c>
      <c r="T21" s="22">
        <v>2</v>
      </c>
      <c r="U21" s="22">
        <v>1</v>
      </c>
      <c r="V21" s="22">
        <v>2</v>
      </c>
      <c r="W21" s="22">
        <v>2</v>
      </c>
      <c r="X21" s="22">
        <v>2</v>
      </c>
    </row>
    <row r="22" spans="1:24" s="6" customFormat="1" x14ac:dyDescent="0.2">
      <c r="A22" s="6" t="s">
        <v>61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f t="shared" si="0"/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</row>
    <row r="23" spans="1:24" x14ac:dyDescent="0.2">
      <c r="A23" s="6" t="s">
        <v>78</v>
      </c>
      <c r="B23" s="6">
        <v>31</v>
      </c>
      <c r="C23" s="6">
        <v>9</v>
      </c>
      <c r="D23" s="6">
        <v>6</v>
      </c>
      <c r="E23" s="6">
        <v>0</v>
      </c>
      <c r="F23" s="6">
        <v>0</v>
      </c>
      <c r="G23" s="6">
        <v>18</v>
      </c>
      <c r="H23" s="6">
        <v>0</v>
      </c>
      <c r="I23" s="6">
        <f t="shared" si="0"/>
        <v>64</v>
      </c>
      <c r="J23" s="6">
        <v>63</v>
      </c>
      <c r="K23" s="22">
        <v>63</v>
      </c>
      <c r="L23" s="22">
        <v>68</v>
      </c>
      <c r="M23" s="22">
        <v>72</v>
      </c>
      <c r="N23" s="22">
        <v>72</v>
      </c>
      <c r="O23" s="22">
        <v>76</v>
      </c>
      <c r="P23" s="22">
        <v>74</v>
      </c>
      <c r="Q23" s="22">
        <v>79</v>
      </c>
      <c r="R23" s="22">
        <v>63</v>
      </c>
      <c r="S23" s="22">
        <v>68</v>
      </c>
      <c r="T23" s="22">
        <v>72</v>
      </c>
      <c r="U23" s="22">
        <v>72</v>
      </c>
      <c r="V23" s="22">
        <v>76</v>
      </c>
      <c r="W23" s="22">
        <v>74</v>
      </c>
      <c r="X23" s="22">
        <v>79</v>
      </c>
    </row>
    <row r="24" spans="1:24" hidden="1" x14ac:dyDescent="0.2">
      <c r="A24" s="38" t="s">
        <v>29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f t="shared" si="0"/>
        <v>0</v>
      </c>
      <c r="J24" s="38">
        <v>0</v>
      </c>
      <c r="K24" s="22">
        <v>0</v>
      </c>
      <c r="L24" s="22">
        <v>0</v>
      </c>
      <c r="M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V24" s="22">
        <v>0</v>
      </c>
      <c r="W24" s="22">
        <v>0</v>
      </c>
      <c r="X24" s="22">
        <v>0</v>
      </c>
    </row>
    <row r="25" spans="1:24" ht="13.5" customHeight="1" x14ac:dyDescent="0.2">
      <c r="A25" s="6" t="s">
        <v>176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f t="shared" si="0"/>
        <v>0</v>
      </c>
      <c r="J25" s="6">
        <v>0</v>
      </c>
      <c r="K25" s="22">
        <v>0</v>
      </c>
      <c r="L25" s="22">
        <v>1</v>
      </c>
      <c r="M25" s="22">
        <v>0</v>
      </c>
      <c r="N25" s="22">
        <v>0</v>
      </c>
      <c r="O25" s="22">
        <v>0</v>
      </c>
      <c r="P25" s="22">
        <v>1</v>
      </c>
      <c r="Q25" s="22">
        <v>1</v>
      </c>
      <c r="R25" s="22">
        <v>0</v>
      </c>
      <c r="S25" s="22">
        <v>1</v>
      </c>
      <c r="T25" s="22">
        <v>0</v>
      </c>
      <c r="U25" s="22">
        <v>0</v>
      </c>
      <c r="V25" s="22">
        <v>0</v>
      </c>
      <c r="W25" s="22">
        <v>1</v>
      </c>
      <c r="X25" s="22">
        <v>1</v>
      </c>
    </row>
    <row r="26" spans="1:24" x14ac:dyDescent="0.2">
      <c r="A26" s="6" t="s">
        <v>30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f t="shared" si="0"/>
        <v>0</v>
      </c>
      <c r="J26" s="6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</row>
    <row r="27" spans="1:24" x14ac:dyDescent="0.2">
      <c r="A27" s="6" t="s">
        <v>31</v>
      </c>
      <c r="B27" s="6">
        <v>8</v>
      </c>
      <c r="C27" s="6">
        <v>8</v>
      </c>
      <c r="D27" s="6">
        <v>0</v>
      </c>
      <c r="E27" s="6">
        <v>0</v>
      </c>
      <c r="F27" s="6">
        <v>0</v>
      </c>
      <c r="G27" s="6">
        <v>9</v>
      </c>
      <c r="H27" s="6">
        <v>0</v>
      </c>
      <c r="I27" s="6">
        <f t="shared" si="0"/>
        <v>25</v>
      </c>
      <c r="J27" s="6">
        <v>22</v>
      </c>
      <c r="K27" s="22">
        <v>21</v>
      </c>
      <c r="L27" s="22">
        <v>24</v>
      </c>
      <c r="M27" s="22">
        <v>25</v>
      </c>
      <c r="N27" s="22">
        <v>26</v>
      </c>
      <c r="O27" s="22">
        <v>32</v>
      </c>
      <c r="P27" s="22">
        <v>30</v>
      </c>
      <c r="Q27" s="22">
        <v>29</v>
      </c>
      <c r="R27" s="22">
        <v>21</v>
      </c>
      <c r="S27" s="22">
        <v>24</v>
      </c>
      <c r="T27" s="22">
        <v>25</v>
      </c>
      <c r="U27" s="22">
        <v>26</v>
      </c>
      <c r="V27" s="22">
        <v>32</v>
      </c>
      <c r="W27" s="22">
        <v>30</v>
      </c>
      <c r="X27" s="22">
        <v>29</v>
      </c>
    </row>
    <row r="28" spans="1:24" x14ac:dyDescent="0.2">
      <c r="A28" s="22" t="s">
        <v>32</v>
      </c>
      <c r="B28" s="6">
        <v>1</v>
      </c>
      <c r="C28" s="6">
        <v>2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f t="shared" si="0"/>
        <v>3</v>
      </c>
      <c r="J28" s="22">
        <v>4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</row>
    <row r="29" spans="1:24" x14ac:dyDescent="0.2">
      <c r="A29" s="22" t="s">
        <v>33</v>
      </c>
      <c r="B29" s="6">
        <v>40</v>
      </c>
      <c r="C29" s="6">
        <v>39</v>
      </c>
      <c r="D29" s="6">
        <v>4</v>
      </c>
      <c r="E29" s="6">
        <v>2</v>
      </c>
      <c r="F29" s="6">
        <v>0</v>
      </c>
      <c r="G29" s="6">
        <v>5</v>
      </c>
      <c r="H29" s="6">
        <v>0</v>
      </c>
      <c r="I29" s="6">
        <f t="shared" si="0"/>
        <v>90</v>
      </c>
      <c r="J29" s="22">
        <v>100</v>
      </c>
      <c r="K29" s="22">
        <v>123</v>
      </c>
      <c r="L29" s="22">
        <v>145</v>
      </c>
      <c r="M29" s="22">
        <v>154</v>
      </c>
      <c r="N29" s="22">
        <v>184</v>
      </c>
      <c r="O29" s="22">
        <v>192</v>
      </c>
      <c r="P29" s="22">
        <v>189</v>
      </c>
      <c r="Q29" s="22">
        <v>191</v>
      </c>
      <c r="R29" s="22">
        <v>123</v>
      </c>
      <c r="S29" s="22">
        <v>145</v>
      </c>
      <c r="T29" s="22">
        <v>154</v>
      </c>
      <c r="U29" s="22">
        <v>184</v>
      </c>
      <c r="V29" s="22">
        <v>192</v>
      </c>
      <c r="W29" s="22">
        <v>189</v>
      </c>
      <c r="X29" s="22">
        <v>191</v>
      </c>
    </row>
    <row r="30" spans="1:24" x14ac:dyDescent="0.2">
      <c r="A30" s="22" t="s">
        <v>34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f t="shared" si="0"/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</row>
    <row r="31" spans="1:24" x14ac:dyDescent="0.2">
      <c r="A31" s="22" t="s">
        <v>35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f t="shared" si="0"/>
        <v>0</v>
      </c>
      <c r="J31" s="22">
        <v>0</v>
      </c>
      <c r="K31" s="22">
        <v>2</v>
      </c>
      <c r="L31" s="22">
        <v>2</v>
      </c>
      <c r="M31" s="22">
        <v>2</v>
      </c>
      <c r="N31" s="22">
        <v>2</v>
      </c>
      <c r="O31" s="22">
        <v>0</v>
      </c>
      <c r="P31" s="22">
        <v>0</v>
      </c>
      <c r="Q31" s="22">
        <v>0</v>
      </c>
      <c r="R31" s="22">
        <v>2</v>
      </c>
      <c r="S31" s="22">
        <v>2</v>
      </c>
      <c r="T31" s="22">
        <v>2</v>
      </c>
      <c r="U31" s="22">
        <v>2</v>
      </c>
      <c r="V31" s="22">
        <v>0</v>
      </c>
      <c r="W31" s="22">
        <v>0</v>
      </c>
      <c r="X31" s="22">
        <v>0</v>
      </c>
    </row>
    <row r="32" spans="1:24" s="6" customFormat="1" x14ac:dyDescent="0.2">
      <c r="A32" s="6" t="s">
        <v>60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f t="shared" si="0"/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</row>
    <row r="33" spans="1:24" x14ac:dyDescent="0.2">
      <c r="A33" s="6" t="s">
        <v>143</v>
      </c>
      <c r="B33" s="6">
        <v>11</v>
      </c>
      <c r="C33" s="6">
        <v>0</v>
      </c>
      <c r="D33" s="6">
        <v>2</v>
      </c>
      <c r="E33" s="6">
        <v>2</v>
      </c>
      <c r="F33" s="6">
        <v>1</v>
      </c>
      <c r="G33" s="6">
        <v>6</v>
      </c>
      <c r="H33" s="6">
        <v>0</v>
      </c>
      <c r="I33" s="6">
        <f t="shared" si="0"/>
        <v>22</v>
      </c>
      <c r="J33" s="6">
        <v>29</v>
      </c>
      <c r="K33" s="22">
        <v>33</v>
      </c>
      <c r="L33" s="22">
        <v>33</v>
      </c>
      <c r="M33" s="22">
        <v>34</v>
      </c>
      <c r="N33" s="22">
        <v>34</v>
      </c>
      <c r="O33" s="22">
        <v>30</v>
      </c>
      <c r="P33" s="22">
        <v>29</v>
      </c>
      <c r="Q33" s="22">
        <v>29</v>
      </c>
      <c r="R33" s="22">
        <v>33</v>
      </c>
      <c r="S33" s="22">
        <v>33</v>
      </c>
      <c r="T33" s="22">
        <v>34</v>
      </c>
      <c r="U33" s="22">
        <v>34</v>
      </c>
      <c r="V33" s="22">
        <v>30</v>
      </c>
      <c r="W33" s="22">
        <v>29</v>
      </c>
      <c r="X33" s="22">
        <v>29</v>
      </c>
    </row>
    <row r="34" spans="1:24" x14ac:dyDescent="0.2">
      <c r="A34" s="6" t="s">
        <v>119</v>
      </c>
      <c r="B34" s="6">
        <v>4</v>
      </c>
      <c r="C34" s="6">
        <v>7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f t="shared" si="0"/>
        <v>11</v>
      </c>
      <c r="J34" s="6">
        <v>15</v>
      </c>
      <c r="K34" s="22">
        <v>12</v>
      </c>
      <c r="L34" s="22">
        <v>13</v>
      </c>
      <c r="M34" s="22">
        <v>10</v>
      </c>
      <c r="N34" s="22">
        <v>7</v>
      </c>
      <c r="O34" s="22">
        <v>7</v>
      </c>
      <c r="P34" s="22">
        <v>8</v>
      </c>
      <c r="Q34" s="22">
        <v>8</v>
      </c>
      <c r="R34" s="22">
        <v>12</v>
      </c>
      <c r="S34" s="22">
        <v>13</v>
      </c>
      <c r="T34" s="22">
        <v>10</v>
      </c>
      <c r="U34" s="22">
        <v>7</v>
      </c>
      <c r="V34" s="22">
        <v>7</v>
      </c>
      <c r="W34" s="22">
        <v>8</v>
      </c>
      <c r="X34" s="22">
        <v>8</v>
      </c>
    </row>
    <row r="35" spans="1:24" x14ac:dyDescent="0.2">
      <c r="A35" s="6" t="s">
        <v>36</v>
      </c>
      <c r="B35" s="6">
        <v>5</v>
      </c>
      <c r="C35" s="6">
        <v>0</v>
      </c>
      <c r="D35" s="6">
        <v>0</v>
      </c>
      <c r="E35" s="6">
        <v>0</v>
      </c>
      <c r="F35" s="6">
        <v>0</v>
      </c>
      <c r="G35" s="6">
        <v>1</v>
      </c>
      <c r="H35" s="6">
        <v>0</v>
      </c>
      <c r="I35" s="6">
        <f t="shared" si="0"/>
        <v>6</v>
      </c>
      <c r="J35" s="6">
        <v>7</v>
      </c>
      <c r="K35" s="22">
        <v>6</v>
      </c>
      <c r="L35" s="22">
        <v>10</v>
      </c>
      <c r="M35" s="22">
        <v>14</v>
      </c>
      <c r="N35" s="22">
        <v>17</v>
      </c>
      <c r="O35" s="22">
        <v>21</v>
      </c>
      <c r="P35" s="22">
        <v>16</v>
      </c>
      <c r="Q35" s="22">
        <v>17</v>
      </c>
      <c r="R35" s="22">
        <v>6</v>
      </c>
      <c r="S35" s="22">
        <v>10</v>
      </c>
      <c r="T35" s="22">
        <v>14</v>
      </c>
      <c r="U35" s="22">
        <v>17</v>
      </c>
      <c r="V35" s="22">
        <v>21</v>
      </c>
      <c r="W35" s="22">
        <v>16</v>
      </c>
      <c r="X35" s="22">
        <v>17</v>
      </c>
    </row>
    <row r="36" spans="1:24" x14ac:dyDescent="0.2">
      <c r="A36" s="22" t="s">
        <v>164</v>
      </c>
      <c r="B36" s="6">
        <v>0</v>
      </c>
      <c r="C36" s="6">
        <v>0</v>
      </c>
      <c r="D36" s="6">
        <v>0</v>
      </c>
      <c r="E36" s="6">
        <v>6</v>
      </c>
      <c r="F36" s="6">
        <v>1</v>
      </c>
      <c r="G36" s="6">
        <v>2</v>
      </c>
      <c r="H36" s="6">
        <v>0</v>
      </c>
      <c r="I36" s="6">
        <f>SUM(A36:G36)</f>
        <v>9</v>
      </c>
      <c r="J36" s="22">
        <v>10</v>
      </c>
      <c r="K36" s="22">
        <v>7</v>
      </c>
      <c r="L36" s="22">
        <v>32</v>
      </c>
      <c r="M36" s="22">
        <v>29</v>
      </c>
      <c r="N36" s="22">
        <v>22</v>
      </c>
      <c r="O36" s="22">
        <v>24</v>
      </c>
      <c r="P36" s="22">
        <v>19</v>
      </c>
      <c r="Q36" s="22">
        <v>16</v>
      </c>
      <c r="R36" s="22">
        <v>7</v>
      </c>
      <c r="S36" s="22">
        <v>32</v>
      </c>
      <c r="T36" s="22">
        <v>29</v>
      </c>
      <c r="U36" s="22">
        <v>22</v>
      </c>
      <c r="V36" s="22">
        <v>24</v>
      </c>
      <c r="W36" s="22">
        <v>19</v>
      </c>
      <c r="X36" s="22">
        <v>16</v>
      </c>
    </row>
    <row r="37" spans="1:24" s="27" customFormat="1" x14ac:dyDescent="0.2">
      <c r="A37" s="59" t="s">
        <v>54</v>
      </c>
      <c r="B37" s="27">
        <f>SUM(Table3[Column2])</f>
        <v>247</v>
      </c>
      <c r="C37" s="27">
        <f>SUM(Table3[Column3])</f>
        <v>98</v>
      </c>
      <c r="D37" s="27">
        <f>SUM(Table3[Column4])</f>
        <v>20</v>
      </c>
      <c r="E37" s="27">
        <f>SUM(Table3[Column5])</f>
        <v>15</v>
      </c>
      <c r="F37" s="27">
        <f>SUM(Table3[Column6])</f>
        <v>8</v>
      </c>
      <c r="G37" s="27">
        <f>SUM(Table3[Column7])</f>
        <v>146</v>
      </c>
      <c r="H37" s="27">
        <f>SUM(Table3[Column8])</f>
        <v>0</v>
      </c>
      <c r="I37" s="27">
        <f>SUM(Table3[Column82])</f>
        <v>534</v>
      </c>
      <c r="J37" s="27">
        <f>SUM(Table3[Column83])</f>
        <v>580</v>
      </c>
      <c r="K37" s="27">
        <f>SUM(Table3[Column9])</f>
        <v>592</v>
      </c>
      <c r="L37" s="27">
        <f>SUM(Table3[Column92])</f>
        <v>680</v>
      </c>
      <c r="M37" s="27">
        <f>SUM(Table3[Column10])</f>
        <v>689</v>
      </c>
      <c r="N37" s="27">
        <f>SUM(Table3[Column11])</f>
        <v>700</v>
      </c>
      <c r="O37" s="27">
        <f>SUM(Table3[Column12])</f>
        <v>745</v>
      </c>
      <c r="P37" s="27">
        <f>SUM(Table3[Column13])</f>
        <v>742</v>
      </c>
      <c r="Q37" s="27">
        <f>SUM(Table3[Column14])</f>
        <v>820</v>
      </c>
      <c r="R37" s="27">
        <f>SUM(Table3[Column15])</f>
        <v>592</v>
      </c>
      <c r="S37" s="27">
        <f>SUM(Table3[Column16])</f>
        <v>680</v>
      </c>
      <c r="T37" s="27">
        <f>SUM(Table3[Column17])</f>
        <v>689</v>
      </c>
      <c r="U37" s="27">
        <f>SUM(Table3[Column18])</f>
        <v>700</v>
      </c>
      <c r="V37" s="27">
        <f>SUM(Table3[Column19])</f>
        <v>745</v>
      </c>
      <c r="W37" s="27">
        <f>SUM(Table3[Column20])</f>
        <v>742</v>
      </c>
      <c r="X37" s="27">
        <f>SUM(Table3[Column21])</f>
        <v>820</v>
      </c>
    </row>
    <row r="38" spans="1:24" x14ac:dyDescent="0.2">
      <c r="A38" s="22" t="s">
        <v>55</v>
      </c>
    </row>
    <row r="39" spans="1:24" x14ac:dyDescent="0.2">
      <c r="A39" s="22" t="s">
        <v>128</v>
      </c>
    </row>
    <row r="41" spans="1:24" x14ac:dyDescent="0.2">
      <c r="D41" s="98" t="s">
        <v>178</v>
      </c>
      <c r="E41" s="99"/>
      <c r="F41" s="99"/>
      <c r="G41" s="99"/>
      <c r="H41" s="99"/>
      <c r="I41" s="99"/>
      <c r="J41" s="87"/>
      <c r="K41" s="87">
        <v>580</v>
      </c>
      <c r="L41" s="87">
        <v>680</v>
      </c>
      <c r="M41" s="87">
        <v>658</v>
      </c>
      <c r="N41" s="87">
        <v>677</v>
      </c>
      <c r="O41" s="87">
        <v>719</v>
      </c>
      <c r="P41" s="87">
        <v>721</v>
      </c>
      <c r="Q41" s="88">
        <v>802</v>
      </c>
    </row>
    <row r="42" spans="1:24" x14ac:dyDescent="0.2">
      <c r="D42" s="89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1"/>
    </row>
    <row r="43" spans="1:24" x14ac:dyDescent="0.2">
      <c r="D43" s="92"/>
      <c r="E43" s="93" t="s">
        <v>179</v>
      </c>
      <c r="F43" s="94"/>
      <c r="G43" s="94"/>
      <c r="H43" s="94"/>
      <c r="I43" s="94"/>
      <c r="J43" s="94"/>
      <c r="K43" s="94">
        <v>592</v>
      </c>
      <c r="L43" s="94">
        <v>680</v>
      </c>
      <c r="M43" s="94">
        <v>689</v>
      </c>
      <c r="N43" s="94">
        <v>700</v>
      </c>
      <c r="O43" s="94">
        <v>745</v>
      </c>
      <c r="P43" s="94">
        <v>742</v>
      </c>
      <c r="Q43" s="95">
        <v>820</v>
      </c>
    </row>
  </sheetData>
  <sheetProtection algorithmName="SHA-512" hashValue="Y7XKvKicInVvTasKrmtNSdkRDgw0crx4HsmWzi0m5AakMexCQSSADSmym0zVvbHUWpncFTwBjOQg9UC9aI5pEg==" saltValue="fs7Wdqo42tXbJK76PMN+QA==" spinCount="100000" sheet="1" objects="1"/>
  <mergeCells count="1">
    <mergeCell ref="D41:I41"/>
  </mergeCells>
  <pageMargins left="0.75" right="0.75" top="1" bottom="1" header="0.51180555555555551" footer="0.51180555555555551"/>
  <pageSetup paperSize="9" scale="62" firstPageNumber="0" fitToHeight="0" orientation="landscape" horizontalDpi="300" verticalDpi="300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G43"/>
  <sheetViews>
    <sheetView zoomScale="55" zoomScaleNormal="55" workbookViewId="0">
      <pane xSplit="1" topLeftCell="B1" activePane="topRight" state="frozen"/>
      <selection pane="topRight" activeCell="C16" sqref="C16"/>
    </sheetView>
  </sheetViews>
  <sheetFormatPr defaultRowHeight="12.75" x14ac:dyDescent="0.2"/>
  <cols>
    <col min="1" max="1" width="69.5703125" style="8" customWidth="1"/>
    <col min="2" max="2" width="14.42578125" style="14" customWidth="1"/>
    <col min="3" max="3" width="12.28515625" style="14" customWidth="1"/>
    <col min="4" max="4" width="15.28515625" style="14" customWidth="1"/>
    <col min="5" max="5" width="13.7109375" style="8" customWidth="1"/>
    <col min="6" max="10" width="12.7109375" style="8" customWidth="1"/>
    <col min="11" max="11" width="2.42578125" style="8" customWidth="1"/>
    <col min="12" max="12" width="12.42578125" style="14" customWidth="1"/>
    <col min="13" max="13" width="14.140625" style="8" customWidth="1"/>
    <col min="14" max="14" width="10.140625" style="14" customWidth="1"/>
    <col min="15" max="15" width="11.140625" style="8" customWidth="1"/>
    <col min="16" max="18" width="12.7109375" style="8" customWidth="1"/>
    <col min="19" max="19" width="14.42578125" style="8" customWidth="1"/>
    <col min="20" max="20" width="13.42578125" style="8" customWidth="1"/>
    <col min="21" max="21" width="4.85546875" style="8" customWidth="1"/>
    <col min="22" max="22" width="16.140625" style="14" customWidth="1"/>
    <col min="23" max="23" width="23.42578125" style="8" customWidth="1"/>
    <col min="24" max="24" width="21.42578125" style="8" customWidth="1"/>
    <col min="25" max="25" width="14.28515625" style="8" customWidth="1"/>
    <col min="26" max="26" width="9.140625" style="8"/>
    <col min="27" max="27" width="17.85546875" style="14" customWidth="1"/>
    <col min="28" max="28" width="14.85546875" style="14" customWidth="1"/>
    <col min="29" max="29" width="18.85546875" style="8" customWidth="1"/>
    <col min="30" max="16384" width="9.140625" style="8"/>
  </cols>
  <sheetData>
    <row r="1" spans="1:59" s="44" customFormat="1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 t="s">
        <v>172</v>
      </c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</row>
    <row r="2" spans="1:59" s="43" customFormat="1" ht="17.25" customHeight="1" x14ac:dyDescent="0.2">
      <c r="F2" s="43" t="s">
        <v>175</v>
      </c>
      <c r="L2" s="43" t="s">
        <v>56</v>
      </c>
      <c r="V2" s="43" t="s">
        <v>69</v>
      </c>
      <c r="AA2" s="43" t="s">
        <v>122</v>
      </c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</row>
    <row r="3" spans="1:59" s="10" customFormat="1" x14ac:dyDescent="0.2">
      <c r="A3" s="1"/>
      <c r="B3" s="1"/>
      <c r="C3" s="43"/>
      <c r="D3" s="43"/>
      <c r="E3" s="43"/>
      <c r="F3" s="43" t="s">
        <v>57</v>
      </c>
      <c r="G3" s="43"/>
      <c r="H3" s="43"/>
      <c r="I3" s="43"/>
      <c r="J3" s="43"/>
      <c r="K3" s="1"/>
      <c r="L3" s="1" t="s">
        <v>58</v>
      </c>
      <c r="M3" s="1"/>
      <c r="N3" s="1"/>
      <c r="O3" s="1"/>
      <c r="P3" s="1"/>
      <c r="Q3" s="1"/>
      <c r="R3" s="1"/>
      <c r="S3" s="1"/>
      <c r="T3" s="1"/>
      <c r="U3" s="1"/>
      <c r="V3" s="1" t="s">
        <v>68</v>
      </c>
      <c r="W3" s="1"/>
      <c r="X3" s="1"/>
      <c r="Y3" s="1"/>
      <c r="Z3" s="1"/>
      <c r="AA3" s="43" t="s">
        <v>141</v>
      </c>
      <c r="AB3" s="1"/>
      <c r="AC3" s="1"/>
    </row>
    <row r="4" spans="1:59" hidden="1" x14ac:dyDescent="0.2">
      <c r="A4" s="8" t="s">
        <v>82</v>
      </c>
      <c r="B4" s="14" t="s">
        <v>100</v>
      </c>
      <c r="C4" s="14" t="s">
        <v>99</v>
      </c>
      <c r="D4" s="14" t="s">
        <v>98</v>
      </c>
      <c r="E4" s="9" t="s">
        <v>83</v>
      </c>
      <c r="F4" s="7" t="s">
        <v>84</v>
      </c>
      <c r="G4" s="9" t="s">
        <v>85</v>
      </c>
      <c r="H4" s="9" t="s">
        <v>86</v>
      </c>
      <c r="I4" s="9" t="s">
        <v>87</v>
      </c>
      <c r="J4" s="9" t="s">
        <v>88</v>
      </c>
      <c r="K4" s="5" t="s">
        <v>89</v>
      </c>
      <c r="L4" s="5" t="s">
        <v>170</v>
      </c>
      <c r="M4" s="5" t="s">
        <v>139</v>
      </c>
      <c r="N4" s="13" t="s">
        <v>90</v>
      </c>
      <c r="O4" s="13" t="s">
        <v>113</v>
      </c>
      <c r="P4" s="9" t="s">
        <v>91</v>
      </c>
      <c r="Q4" s="9" t="s">
        <v>92</v>
      </c>
      <c r="R4" s="9" t="s">
        <v>93</v>
      </c>
      <c r="S4" s="9" t="s">
        <v>94</v>
      </c>
      <c r="T4" s="9" t="s">
        <v>95</v>
      </c>
      <c r="U4" s="5" t="s">
        <v>96</v>
      </c>
      <c r="V4" s="5" t="s">
        <v>171</v>
      </c>
      <c r="W4" s="5" t="s">
        <v>140</v>
      </c>
      <c r="X4" s="5" t="s">
        <v>114</v>
      </c>
      <c r="Y4" s="9" t="s">
        <v>97</v>
      </c>
      <c r="Z4" s="5"/>
      <c r="AA4" s="5"/>
      <c r="AB4" s="5"/>
      <c r="AD4" s="6"/>
      <c r="AE4" s="6"/>
      <c r="AF4" s="6"/>
    </row>
    <row r="5" spans="1:59" s="14" customFormat="1" x14ac:dyDescent="0.2">
      <c r="A5" s="35" t="s">
        <v>70</v>
      </c>
      <c r="B5" s="9">
        <v>43100</v>
      </c>
      <c r="C5" s="14" t="s">
        <v>158</v>
      </c>
      <c r="D5" s="9" t="s">
        <v>121</v>
      </c>
      <c r="E5" s="9" t="s">
        <v>129</v>
      </c>
      <c r="F5" s="7" t="s">
        <v>130</v>
      </c>
      <c r="G5" s="9" t="s">
        <v>131</v>
      </c>
      <c r="H5" s="9" t="s">
        <v>132</v>
      </c>
      <c r="I5" s="9" t="s">
        <v>133</v>
      </c>
      <c r="J5" s="9" t="s">
        <v>134</v>
      </c>
      <c r="K5" s="5"/>
      <c r="L5" s="7">
        <v>43100</v>
      </c>
      <c r="M5" s="6" t="s">
        <v>158</v>
      </c>
      <c r="N5" s="6" t="s">
        <v>121</v>
      </c>
      <c r="O5" s="13" t="s">
        <v>67</v>
      </c>
      <c r="P5" s="9" t="s">
        <v>130</v>
      </c>
      <c r="Q5" s="9" t="s">
        <v>131</v>
      </c>
      <c r="R5" s="9" t="s">
        <v>132</v>
      </c>
      <c r="S5" s="9" t="s">
        <v>133</v>
      </c>
      <c r="T5" s="9" t="s">
        <v>134</v>
      </c>
      <c r="U5" s="5"/>
      <c r="V5" s="7">
        <v>43100</v>
      </c>
      <c r="W5" s="6" t="s">
        <v>158</v>
      </c>
      <c r="X5" s="6" t="s">
        <v>121</v>
      </c>
      <c r="Y5" s="9" t="s">
        <v>129</v>
      </c>
      <c r="Z5" s="5"/>
      <c r="AA5" s="82">
        <v>43100</v>
      </c>
      <c r="AB5" s="82">
        <v>42735</v>
      </c>
      <c r="AC5" s="55" t="s">
        <v>121</v>
      </c>
      <c r="AD5" s="6"/>
      <c r="AE5" s="6"/>
      <c r="AF5" s="6"/>
    </row>
    <row r="6" spans="1:59" ht="13.5" thickBot="1" x14ac:dyDescent="0.25">
      <c r="A6" s="38"/>
      <c r="B6" s="6" t="s">
        <v>43</v>
      </c>
      <c r="C6" s="54" t="s">
        <v>43</v>
      </c>
      <c r="D6" s="6" t="s">
        <v>22</v>
      </c>
      <c r="E6" s="6" t="s">
        <v>22</v>
      </c>
      <c r="F6" s="6" t="s">
        <v>22</v>
      </c>
      <c r="G6" s="6" t="s">
        <v>22</v>
      </c>
      <c r="H6" s="6" t="s">
        <v>22</v>
      </c>
      <c r="I6" s="6" t="s">
        <v>22</v>
      </c>
      <c r="J6" s="6" t="s">
        <v>22</v>
      </c>
      <c r="K6" s="5"/>
      <c r="L6" s="6" t="s">
        <v>43</v>
      </c>
      <c r="M6" s="6" t="s">
        <v>43</v>
      </c>
      <c r="N6" s="6" t="s">
        <v>43</v>
      </c>
      <c r="O6" s="6" t="s">
        <v>22</v>
      </c>
      <c r="P6" s="8" t="s">
        <v>43</v>
      </c>
      <c r="Q6" s="8" t="s">
        <v>22</v>
      </c>
      <c r="R6" s="8" t="s">
        <v>43</v>
      </c>
      <c r="S6" s="8" t="s">
        <v>22</v>
      </c>
      <c r="T6" s="8" t="s">
        <v>22</v>
      </c>
      <c r="U6" s="5"/>
      <c r="V6" s="6" t="s">
        <v>43</v>
      </c>
      <c r="W6" s="6" t="s">
        <v>43</v>
      </c>
      <c r="X6" s="6" t="s">
        <v>43</v>
      </c>
      <c r="Y6" s="8" t="s">
        <v>43</v>
      </c>
      <c r="Z6" s="5"/>
      <c r="AA6" s="41" t="s">
        <v>43</v>
      </c>
      <c r="AB6" s="41" t="s">
        <v>43</v>
      </c>
      <c r="AC6" s="36" t="s">
        <v>43</v>
      </c>
      <c r="AD6" s="6"/>
      <c r="AE6" s="6"/>
      <c r="AF6" s="6"/>
    </row>
    <row r="7" spans="1:59" s="6" customFormat="1" x14ac:dyDescent="0.2">
      <c r="A7" s="6" t="s">
        <v>24</v>
      </c>
      <c r="B7" s="6" t="s">
        <v>177</v>
      </c>
      <c r="C7" s="6" t="s">
        <v>166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30"/>
      <c r="L7" s="6" t="s">
        <v>177</v>
      </c>
      <c r="M7" s="6" t="s">
        <v>166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30"/>
      <c r="V7" s="6" t="s">
        <v>177</v>
      </c>
      <c r="W7" s="6" t="s">
        <v>166</v>
      </c>
      <c r="X7" s="22">
        <v>0</v>
      </c>
      <c r="Y7" s="65">
        <v>0</v>
      </c>
      <c r="Z7" s="30"/>
      <c r="AA7" s="64" t="s">
        <v>177</v>
      </c>
      <c r="AB7" s="64" t="s">
        <v>166</v>
      </c>
      <c r="AC7" s="70">
        <v>10</v>
      </c>
    </row>
    <row r="8" spans="1:59" s="19" customFormat="1" x14ac:dyDescent="0.2">
      <c r="A8" s="6" t="s">
        <v>25</v>
      </c>
      <c r="B8" s="6">
        <v>14</v>
      </c>
      <c r="C8" s="22">
        <v>5</v>
      </c>
      <c r="D8" s="22">
        <v>14</v>
      </c>
      <c r="E8" s="22">
        <v>15</v>
      </c>
      <c r="F8" s="22">
        <v>21</v>
      </c>
      <c r="G8" s="22">
        <v>18</v>
      </c>
      <c r="H8" s="22">
        <v>14</v>
      </c>
      <c r="I8" s="22">
        <v>0</v>
      </c>
      <c r="J8" s="22">
        <v>64</v>
      </c>
      <c r="K8" s="30"/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1</v>
      </c>
      <c r="U8" s="30">
        <v>0</v>
      </c>
      <c r="V8" s="22">
        <v>5</v>
      </c>
      <c r="W8" s="22">
        <v>11</v>
      </c>
      <c r="X8" s="22">
        <v>3</v>
      </c>
      <c r="Y8" s="22">
        <v>10</v>
      </c>
      <c r="Z8" s="30"/>
      <c r="AA8" s="42">
        <v>20</v>
      </c>
      <c r="AB8" s="42">
        <v>13</v>
      </c>
      <c r="AC8" s="40">
        <v>10</v>
      </c>
    </row>
    <row r="9" spans="1:59" s="19" customFormat="1" x14ac:dyDescent="0.2">
      <c r="A9" s="6" t="s">
        <v>161</v>
      </c>
      <c r="B9" s="6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30"/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30"/>
      <c r="V9" s="22">
        <v>0</v>
      </c>
      <c r="W9" s="22">
        <v>0</v>
      </c>
      <c r="X9" s="22">
        <v>0</v>
      </c>
      <c r="Y9" s="22">
        <v>0</v>
      </c>
      <c r="Z9" s="30"/>
      <c r="AA9" s="66">
        <v>0</v>
      </c>
      <c r="AB9" s="66">
        <v>0</v>
      </c>
      <c r="AC9" s="70">
        <v>0</v>
      </c>
    </row>
    <row r="10" spans="1:59" s="6" customFormat="1" x14ac:dyDescent="0.2">
      <c r="A10" s="22" t="s">
        <v>162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30"/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30"/>
      <c r="V10" s="22">
        <v>0</v>
      </c>
      <c r="W10" s="22">
        <v>0</v>
      </c>
      <c r="X10" s="22">
        <v>0</v>
      </c>
      <c r="Y10" s="22">
        <v>0</v>
      </c>
      <c r="Z10" s="30"/>
      <c r="AA10" s="42">
        <v>0</v>
      </c>
      <c r="AB10" s="42">
        <v>0</v>
      </c>
      <c r="AC10" s="40">
        <v>0</v>
      </c>
    </row>
    <row r="11" spans="1:59" s="19" customFormat="1" x14ac:dyDescent="0.2">
      <c r="A11" s="6" t="s">
        <v>163</v>
      </c>
      <c r="B11" s="6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2</v>
      </c>
      <c r="J11" s="22">
        <v>0</v>
      </c>
      <c r="K11" s="30"/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30"/>
      <c r="V11" s="22">
        <v>0</v>
      </c>
      <c r="W11" s="22">
        <v>0</v>
      </c>
      <c r="X11" s="22">
        <v>0</v>
      </c>
      <c r="Y11" s="22">
        <v>0</v>
      </c>
      <c r="Z11" s="30"/>
      <c r="AA11" s="66">
        <v>0</v>
      </c>
      <c r="AB11" s="66">
        <v>0</v>
      </c>
      <c r="AC11" s="70">
        <v>0</v>
      </c>
    </row>
    <row r="12" spans="1:59" s="6" customFormat="1" x14ac:dyDescent="0.2">
      <c r="A12" s="6" t="s">
        <v>126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5"/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5"/>
      <c r="V12" s="6">
        <v>0</v>
      </c>
      <c r="W12" s="6">
        <v>0</v>
      </c>
      <c r="X12" s="6">
        <v>0</v>
      </c>
      <c r="Y12" s="6">
        <v>0</v>
      </c>
      <c r="Z12" s="5"/>
      <c r="AA12" s="41">
        <v>0</v>
      </c>
      <c r="AB12" s="41">
        <v>0</v>
      </c>
      <c r="AC12" s="46">
        <v>0</v>
      </c>
    </row>
    <row r="13" spans="1:59" s="6" customFormat="1" x14ac:dyDescent="0.2">
      <c r="A13" s="6" t="s">
        <v>26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5"/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5"/>
      <c r="V13" s="6">
        <v>0</v>
      </c>
      <c r="W13" s="6">
        <v>0</v>
      </c>
      <c r="X13" s="6">
        <v>0</v>
      </c>
      <c r="Y13" s="6">
        <v>0</v>
      </c>
      <c r="Z13" s="5"/>
      <c r="AA13" s="67">
        <v>0</v>
      </c>
      <c r="AB13" s="67">
        <v>20</v>
      </c>
      <c r="AC13" s="71">
        <v>0</v>
      </c>
    </row>
    <row r="14" spans="1:59" s="19" customFormat="1" x14ac:dyDescent="0.2">
      <c r="A14" s="6" t="s">
        <v>27</v>
      </c>
      <c r="B14" s="6">
        <v>0</v>
      </c>
      <c r="C14" s="22">
        <v>0</v>
      </c>
      <c r="D14" s="22">
        <v>1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30"/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30"/>
      <c r="V14" s="22">
        <v>7</v>
      </c>
      <c r="W14" s="22">
        <v>5</v>
      </c>
      <c r="X14" s="22">
        <v>4</v>
      </c>
      <c r="Y14" s="22">
        <v>11</v>
      </c>
      <c r="Z14" s="30"/>
      <c r="AA14" s="42">
        <v>3</v>
      </c>
      <c r="AB14" s="42">
        <v>2</v>
      </c>
      <c r="AC14" s="40">
        <v>2</v>
      </c>
    </row>
    <row r="15" spans="1:59" s="19" customFormat="1" x14ac:dyDescent="0.2">
      <c r="A15" s="6" t="s">
        <v>71</v>
      </c>
      <c r="B15" s="6">
        <v>1</v>
      </c>
      <c r="C15" s="22">
        <v>2</v>
      </c>
      <c r="D15" s="22">
        <v>1</v>
      </c>
      <c r="E15" s="22">
        <v>0</v>
      </c>
      <c r="F15" s="22">
        <v>2</v>
      </c>
      <c r="G15" s="22">
        <v>1</v>
      </c>
      <c r="H15" s="22">
        <v>5</v>
      </c>
      <c r="I15" s="22">
        <v>7</v>
      </c>
      <c r="J15" s="22">
        <v>5</v>
      </c>
      <c r="K15" s="30"/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30"/>
      <c r="V15" s="22">
        <v>2</v>
      </c>
      <c r="W15" s="22">
        <v>1</v>
      </c>
      <c r="X15" s="22">
        <v>3</v>
      </c>
      <c r="Y15" s="22">
        <v>9</v>
      </c>
      <c r="Z15" s="30"/>
      <c r="AA15" s="66">
        <v>1</v>
      </c>
      <c r="AB15" s="66">
        <v>1</v>
      </c>
      <c r="AC15" s="70">
        <v>0</v>
      </c>
    </row>
    <row r="16" spans="1:59" s="20" customFormat="1" x14ac:dyDescent="0.2">
      <c r="A16" s="6" t="s">
        <v>118</v>
      </c>
      <c r="B16" s="6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30"/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30"/>
      <c r="V16" s="22">
        <v>0</v>
      </c>
      <c r="W16" s="22">
        <v>0</v>
      </c>
      <c r="X16" s="22">
        <v>0</v>
      </c>
      <c r="Y16" s="22">
        <v>0</v>
      </c>
      <c r="Z16" s="30"/>
      <c r="AA16" s="42">
        <v>0</v>
      </c>
      <c r="AB16" s="42">
        <v>2</v>
      </c>
      <c r="AC16" s="40">
        <v>0</v>
      </c>
    </row>
    <row r="17" spans="1:29" s="6" customFormat="1" x14ac:dyDescent="0.2">
      <c r="A17" s="6" t="s">
        <v>74</v>
      </c>
      <c r="B17" s="6">
        <v>0</v>
      </c>
      <c r="C17" s="22">
        <v>4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30"/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30"/>
      <c r="V17" s="22">
        <v>0</v>
      </c>
      <c r="W17" s="22">
        <v>0</v>
      </c>
      <c r="X17" s="22">
        <v>0</v>
      </c>
      <c r="Y17" s="22">
        <v>0</v>
      </c>
      <c r="Z17" s="30"/>
      <c r="AA17" s="66">
        <v>2</v>
      </c>
      <c r="AB17" s="66">
        <v>2</v>
      </c>
      <c r="AC17" s="70">
        <v>2</v>
      </c>
    </row>
    <row r="18" spans="1:29" s="22" customFormat="1" x14ac:dyDescent="0.2">
      <c r="A18" s="22" t="s">
        <v>80</v>
      </c>
      <c r="B18" s="22">
        <v>0</v>
      </c>
      <c r="C18" s="22">
        <v>0</v>
      </c>
      <c r="D18" s="22">
        <v>0</v>
      </c>
      <c r="E18" s="22">
        <v>0</v>
      </c>
      <c r="F18" s="22">
        <v>2</v>
      </c>
      <c r="G18" s="22">
        <v>0</v>
      </c>
      <c r="H18" s="22">
        <v>2</v>
      </c>
      <c r="I18" s="22">
        <v>0</v>
      </c>
      <c r="J18" s="22">
        <v>0</v>
      </c>
      <c r="K18" s="30"/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30"/>
      <c r="V18" s="22">
        <v>0</v>
      </c>
      <c r="W18" s="22">
        <v>0</v>
      </c>
      <c r="X18" s="22">
        <v>0</v>
      </c>
      <c r="Y18" s="22">
        <v>0</v>
      </c>
      <c r="Z18" s="30"/>
      <c r="AA18" s="42">
        <v>2</v>
      </c>
      <c r="AB18" s="42">
        <v>3</v>
      </c>
      <c r="AC18" s="40">
        <v>2</v>
      </c>
    </row>
    <row r="19" spans="1:29" s="22" customFormat="1" x14ac:dyDescent="0.2">
      <c r="A19" s="22" t="s">
        <v>72</v>
      </c>
      <c r="B19" s="22">
        <v>9</v>
      </c>
      <c r="C19" s="22">
        <v>1</v>
      </c>
      <c r="D19" s="22">
        <v>2</v>
      </c>
      <c r="E19" s="22">
        <v>7</v>
      </c>
      <c r="F19" s="22">
        <v>2</v>
      </c>
      <c r="G19" s="22">
        <v>2</v>
      </c>
      <c r="H19" s="22">
        <v>3</v>
      </c>
      <c r="I19" s="22">
        <v>5</v>
      </c>
      <c r="J19" s="22">
        <v>4</v>
      </c>
      <c r="K19" s="30"/>
      <c r="L19" s="22">
        <v>8</v>
      </c>
      <c r="M19" s="22">
        <v>8</v>
      </c>
      <c r="N19" s="22">
        <v>8</v>
      </c>
      <c r="O19" s="22">
        <v>4</v>
      </c>
      <c r="P19" s="22">
        <v>2</v>
      </c>
      <c r="Q19" s="22">
        <v>2</v>
      </c>
      <c r="R19" s="22">
        <v>2</v>
      </c>
      <c r="S19" s="22">
        <v>0</v>
      </c>
      <c r="T19" s="22">
        <v>2</v>
      </c>
      <c r="U19" s="30"/>
      <c r="V19" s="22">
        <v>83</v>
      </c>
      <c r="W19" s="22">
        <v>54</v>
      </c>
      <c r="X19" s="22">
        <v>46</v>
      </c>
      <c r="Y19" s="22">
        <v>77</v>
      </c>
      <c r="Z19" s="30"/>
      <c r="AA19" s="66">
        <v>1</v>
      </c>
      <c r="AB19" s="66">
        <v>1</v>
      </c>
      <c r="AC19" s="70">
        <v>1</v>
      </c>
    </row>
    <row r="20" spans="1:29" s="6" customFormat="1" x14ac:dyDescent="0.2">
      <c r="A20" s="6" t="s">
        <v>77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5"/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5"/>
      <c r="V20" s="6">
        <v>0</v>
      </c>
      <c r="W20" s="6">
        <v>0</v>
      </c>
      <c r="X20" s="6">
        <v>0</v>
      </c>
      <c r="Y20" s="6">
        <v>0</v>
      </c>
      <c r="Z20" s="5"/>
      <c r="AA20" s="41">
        <v>0</v>
      </c>
      <c r="AB20" s="41">
        <v>0</v>
      </c>
      <c r="AC20" s="46">
        <v>0</v>
      </c>
    </row>
    <row r="21" spans="1:29" s="6" customFormat="1" x14ac:dyDescent="0.2">
      <c r="A21" s="6" t="s">
        <v>28</v>
      </c>
      <c r="B21" s="6">
        <v>8</v>
      </c>
      <c r="C21" s="22">
        <v>0</v>
      </c>
      <c r="D21" s="22">
        <v>0</v>
      </c>
      <c r="E21" s="22">
        <v>0</v>
      </c>
      <c r="F21" s="22">
        <v>4</v>
      </c>
      <c r="G21" s="22">
        <v>0</v>
      </c>
      <c r="H21" s="22">
        <v>4</v>
      </c>
      <c r="I21" s="22">
        <v>0</v>
      </c>
      <c r="J21" s="22">
        <v>0</v>
      </c>
      <c r="K21" s="30"/>
      <c r="L21" s="22">
        <v>1</v>
      </c>
      <c r="M21" s="22">
        <v>1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30"/>
      <c r="V21" s="22">
        <v>0</v>
      </c>
      <c r="W21" s="22">
        <v>0</v>
      </c>
      <c r="X21" s="33" t="s">
        <v>127</v>
      </c>
      <c r="Y21" s="22">
        <v>0</v>
      </c>
      <c r="Z21" s="30"/>
      <c r="AA21" s="66">
        <v>0</v>
      </c>
      <c r="AB21" s="66">
        <v>0</v>
      </c>
      <c r="AC21" s="70" t="s">
        <v>127</v>
      </c>
    </row>
    <row r="22" spans="1:29" s="6" customFormat="1" hidden="1" x14ac:dyDescent="0.2">
      <c r="A22" s="38"/>
      <c r="B22" s="38"/>
      <c r="C22" s="22"/>
      <c r="D22" s="22"/>
      <c r="E22" s="22"/>
      <c r="F22" s="22"/>
      <c r="G22" s="22"/>
      <c r="H22" s="22"/>
      <c r="I22" s="22"/>
      <c r="J22" s="22"/>
      <c r="K22" s="30"/>
      <c r="L22" s="22"/>
      <c r="M22" s="22"/>
      <c r="N22" s="22"/>
      <c r="O22" s="22"/>
      <c r="P22" s="22"/>
      <c r="Q22" s="22"/>
      <c r="R22" s="22"/>
      <c r="S22" s="22"/>
      <c r="T22" s="22"/>
      <c r="U22" s="30"/>
      <c r="V22" s="22"/>
      <c r="W22" s="22"/>
      <c r="X22" s="22"/>
      <c r="Y22" s="22"/>
      <c r="Z22" s="30"/>
      <c r="AA22" s="42"/>
      <c r="AB22" s="42"/>
      <c r="AC22" s="22"/>
    </row>
    <row r="23" spans="1:29" s="6" customFormat="1" x14ac:dyDescent="0.2">
      <c r="A23" s="6" t="s">
        <v>160</v>
      </c>
      <c r="B23" s="6" t="s">
        <v>177</v>
      </c>
      <c r="C23" s="6" t="s">
        <v>166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5"/>
      <c r="M23" s="6" t="s">
        <v>166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5"/>
      <c r="V23" s="6">
        <v>0</v>
      </c>
      <c r="W23" s="6" t="s">
        <v>166</v>
      </c>
      <c r="X23" s="6">
        <v>0</v>
      </c>
      <c r="Y23" s="6">
        <v>0</v>
      </c>
      <c r="Z23" s="30"/>
      <c r="AA23" s="63"/>
      <c r="AB23" s="63" t="s">
        <v>166</v>
      </c>
      <c r="AC23" s="42">
        <v>0</v>
      </c>
    </row>
    <row r="24" spans="1:29" s="6" customFormat="1" x14ac:dyDescent="0.2">
      <c r="A24" s="6" t="s">
        <v>61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5"/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5"/>
      <c r="V24" s="6">
        <v>0</v>
      </c>
      <c r="W24" s="6">
        <v>0</v>
      </c>
      <c r="X24" s="6">
        <v>0</v>
      </c>
      <c r="Y24" s="6">
        <v>0</v>
      </c>
      <c r="Z24" s="5"/>
      <c r="AA24" s="67">
        <v>0</v>
      </c>
      <c r="AB24" s="67">
        <v>0</v>
      </c>
      <c r="AC24" s="72">
        <v>0</v>
      </c>
    </row>
    <row r="25" spans="1:29" s="21" customFormat="1" x14ac:dyDescent="0.2">
      <c r="A25" s="6" t="s">
        <v>78</v>
      </c>
      <c r="B25" s="6">
        <v>3</v>
      </c>
      <c r="C25" s="22">
        <v>1</v>
      </c>
      <c r="D25" s="22">
        <v>1</v>
      </c>
      <c r="E25" s="22">
        <v>1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30"/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30"/>
      <c r="V25" s="22">
        <v>2</v>
      </c>
      <c r="W25" s="22">
        <v>6</v>
      </c>
      <c r="X25" s="22">
        <v>12</v>
      </c>
      <c r="Y25" s="22">
        <v>0</v>
      </c>
      <c r="Z25" s="30"/>
      <c r="AA25" s="42">
        <v>0</v>
      </c>
      <c r="AB25" s="42">
        <v>4</v>
      </c>
      <c r="AC25" s="40">
        <v>4</v>
      </c>
    </row>
    <row r="26" spans="1:29" s="6" customFormat="1" hidden="1" x14ac:dyDescent="0.2">
      <c r="A26" s="38" t="s">
        <v>29</v>
      </c>
      <c r="B26" s="38"/>
      <c r="C26" s="22"/>
      <c r="D26" s="22"/>
      <c r="E26" s="22"/>
      <c r="F26" s="22"/>
      <c r="G26" s="22">
        <v>0</v>
      </c>
      <c r="H26" s="22">
        <v>0</v>
      </c>
      <c r="I26" s="22">
        <v>0</v>
      </c>
      <c r="J26" s="22">
        <v>0</v>
      </c>
      <c r="K26" s="30"/>
      <c r="L26" s="22"/>
      <c r="M26" s="22"/>
      <c r="N26" s="22"/>
      <c r="O26" s="22"/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30"/>
      <c r="V26" s="22"/>
      <c r="W26" s="22"/>
      <c r="X26" s="22"/>
      <c r="Y26" s="22"/>
      <c r="Z26" s="30"/>
      <c r="AA26" s="42"/>
      <c r="AB26" s="42"/>
      <c r="AC26" s="40"/>
    </row>
    <row r="27" spans="1:29" s="6" customFormat="1" x14ac:dyDescent="0.2">
      <c r="A27" s="6" t="s">
        <v>176</v>
      </c>
      <c r="B27" s="6" t="s">
        <v>166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1</v>
      </c>
      <c r="J27" s="6">
        <v>1</v>
      </c>
      <c r="K27" s="5"/>
      <c r="L27" s="6" t="s">
        <v>166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5"/>
      <c r="V27" s="6" t="s">
        <v>177</v>
      </c>
      <c r="W27" s="6">
        <v>0</v>
      </c>
      <c r="X27" s="6">
        <v>0</v>
      </c>
      <c r="Y27" s="6">
        <v>1</v>
      </c>
      <c r="Z27" s="5"/>
      <c r="AA27" s="67">
        <v>0</v>
      </c>
      <c r="AB27" s="67">
        <v>0</v>
      </c>
      <c r="AC27" s="71">
        <v>0</v>
      </c>
    </row>
    <row r="28" spans="1:29" s="6" customFormat="1" x14ac:dyDescent="0.2">
      <c r="A28" s="6" t="s">
        <v>30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5"/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5"/>
      <c r="V28" s="6">
        <v>0</v>
      </c>
      <c r="W28" s="6">
        <v>0</v>
      </c>
      <c r="X28" s="6">
        <v>0</v>
      </c>
      <c r="Y28" s="6">
        <v>0</v>
      </c>
      <c r="Z28" s="5"/>
      <c r="AA28" s="41">
        <v>0</v>
      </c>
      <c r="AB28" s="41">
        <v>0</v>
      </c>
      <c r="AC28" s="46">
        <v>0</v>
      </c>
    </row>
    <row r="29" spans="1:29" s="19" customFormat="1" x14ac:dyDescent="0.2">
      <c r="A29" s="22" t="s">
        <v>31</v>
      </c>
      <c r="B29" s="22">
        <v>1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30"/>
      <c r="L29" s="22">
        <v>0</v>
      </c>
      <c r="M29" s="22">
        <v>1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30"/>
      <c r="V29" s="22">
        <v>0</v>
      </c>
      <c r="W29" s="22">
        <v>2</v>
      </c>
      <c r="X29" s="22">
        <v>2</v>
      </c>
      <c r="Y29" s="22">
        <v>6</v>
      </c>
      <c r="Z29" s="30"/>
      <c r="AA29" s="66">
        <v>2</v>
      </c>
      <c r="AB29" s="66">
        <v>2</v>
      </c>
      <c r="AC29" s="70">
        <v>2</v>
      </c>
    </row>
    <row r="30" spans="1:29" s="20" customFormat="1" x14ac:dyDescent="0.2">
      <c r="A30" s="22" t="s">
        <v>32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30"/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30"/>
      <c r="V30" s="22">
        <v>0</v>
      </c>
      <c r="W30" s="22">
        <v>0</v>
      </c>
      <c r="X30" s="22">
        <v>0</v>
      </c>
      <c r="Y30" s="22">
        <v>0</v>
      </c>
      <c r="Z30" s="30"/>
      <c r="AA30" s="42">
        <v>0</v>
      </c>
      <c r="AB30" s="42">
        <v>0</v>
      </c>
      <c r="AC30" s="40">
        <v>0</v>
      </c>
    </row>
    <row r="31" spans="1:29" s="19" customFormat="1" x14ac:dyDescent="0.2">
      <c r="A31" s="22" t="s">
        <v>33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v>4</v>
      </c>
      <c r="H31" s="22">
        <v>0</v>
      </c>
      <c r="I31" s="22">
        <v>0</v>
      </c>
      <c r="J31" s="22">
        <v>2</v>
      </c>
      <c r="K31" s="30"/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30"/>
      <c r="V31" s="22">
        <v>0</v>
      </c>
      <c r="W31" s="22">
        <v>0</v>
      </c>
      <c r="X31" s="22">
        <v>0</v>
      </c>
      <c r="Y31" s="22">
        <v>2</v>
      </c>
      <c r="Z31" s="30"/>
      <c r="AA31" s="66">
        <v>7</v>
      </c>
      <c r="AB31" s="66">
        <v>5</v>
      </c>
      <c r="AC31" s="70">
        <v>5</v>
      </c>
    </row>
    <row r="32" spans="1:29" s="22" customFormat="1" x14ac:dyDescent="0.2">
      <c r="A32" s="22" t="s">
        <v>34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30"/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30"/>
      <c r="V32" s="22">
        <v>0</v>
      </c>
      <c r="W32" s="22">
        <v>0</v>
      </c>
      <c r="X32" s="22">
        <v>0</v>
      </c>
      <c r="Y32" s="22">
        <v>0</v>
      </c>
      <c r="Z32" s="30"/>
      <c r="AA32" s="42">
        <v>0</v>
      </c>
      <c r="AB32" s="42">
        <v>0</v>
      </c>
      <c r="AC32" s="40">
        <v>0</v>
      </c>
    </row>
    <row r="33" spans="1:29" s="19" customFormat="1" x14ac:dyDescent="0.2">
      <c r="A33" s="22" t="s">
        <v>35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30"/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30"/>
      <c r="V33" s="22">
        <v>0</v>
      </c>
      <c r="W33" s="22">
        <v>0</v>
      </c>
      <c r="X33" s="22">
        <v>0</v>
      </c>
      <c r="Y33" s="22">
        <v>0</v>
      </c>
      <c r="Z33" s="30"/>
      <c r="AA33" s="66">
        <v>0</v>
      </c>
      <c r="AB33" s="66">
        <v>0</v>
      </c>
      <c r="AC33" s="70">
        <v>0</v>
      </c>
    </row>
    <row r="34" spans="1:29" s="19" customFormat="1" x14ac:dyDescent="0.2">
      <c r="A34" s="6" t="s">
        <v>59</v>
      </c>
      <c r="B34" s="6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30"/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30"/>
      <c r="V34" s="22">
        <v>0</v>
      </c>
      <c r="W34" s="22">
        <v>0</v>
      </c>
      <c r="X34" s="22">
        <v>0</v>
      </c>
      <c r="Y34" s="22">
        <v>0</v>
      </c>
      <c r="Z34" s="30"/>
      <c r="AA34" s="42">
        <v>0</v>
      </c>
      <c r="AB34" s="42">
        <v>0</v>
      </c>
      <c r="AC34" s="40">
        <v>0</v>
      </c>
    </row>
    <row r="35" spans="1:29" s="19" customFormat="1" x14ac:dyDescent="0.2">
      <c r="A35" s="6" t="s">
        <v>142</v>
      </c>
      <c r="B35" s="6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3</v>
      </c>
      <c r="J35" s="22">
        <v>3</v>
      </c>
      <c r="K35" s="30"/>
      <c r="L35" s="22">
        <v>2</v>
      </c>
      <c r="M35" s="22">
        <v>2</v>
      </c>
      <c r="N35" s="22">
        <v>2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30"/>
      <c r="V35" s="22">
        <v>2</v>
      </c>
      <c r="W35" s="22">
        <v>1</v>
      </c>
      <c r="X35" s="22">
        <v>0</v>
      </c>
      <c r="Y35" s="22">
        <v>2</v>
      </c>
      <c r="Z35" s="30"/>
      <c r="AA35" s="66">
        <v>1</v>
      </c>
      <c r="AB35" s="66">
        <v>0</v>
      </c>
      <c r="AC35" s="70">
        <v>0</v>
      </c>
    </row>
    <row r="36" spans="1:29" s="19" customFormat="1" x14ac:dyDescent="0.2">
      <c r="A36" s="6" t="s">
        <v>120</v>
      </c>
      <c r="B36" s="6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30"/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30"/>
      <c r="V36" s="22">
        <v>1</v>
      </c>
      <c r="W36" s="22">
        <v>3</v>
      </c>
      <c r="X36" s="22">
        <v>0</v>
      </c>
      <c r="Y36" s="22">
        <v>1</v>
      </c>
      <c r="Z36" s="30"/>
      <c r="AA36" s="42">
        <v>1</v>
      </c>
      <c r="AB36" s="42">
        <v>0</v>
      </c>
      <c r="AC36" s="40">
        <v>0</v>
      </c>
    </row>
    <row r="37" spans="1:29" s="19" customFormat="1" x14ac:dyDescent="0.2">
      <c r="A37" s="6" t="s">
        <v>36</v>
      </c>
      <c r="B37" s="20">
        <v>0</v>
      </c>
      <c r="C37" s="22">
        <v>0</v>
      </c>
      <c r="D37" s="22">
        <v>0</v>
      </c>
      <c r="E37" s="22">
        <v>4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30"/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30"/>
      <c r="V37" s="22">
        <v>0</v>
      </c>
      <c r="W37" s="22">
        <v>2</v>
      </c>
      <c r="X37" s="22">
        <v>0</v>
      </c>
      <c r="Y37" s="22">
        <v>2</v>
      </c>
      <c r="Z37" s="30"/>
      <c r="AA37" s="68">
        <v>4</v>
      </c>
      <c r="AB37" s="68">
        <v>4</v>
      </c>
      <c r="AC37" s="70">
        <v>5</v>
      </c>
    </row>
    <row r="38" spans="1:29" s="19" customFormat="1" x14ac:dyDescent="0.2">
      <c r="A38" s="22" t="s">
        <v>164</v>
      </c>
      <c r="B38" s="22">
        <v>0</v>
      </c>
      <c r="C38" s="22">
        <v>0</v>
      </c>
      <c r="D38" s="22">
        <v>0</v>
      </c>
      <c r="E38" s="22">
        <v>0</v>
      </c>
      <c r="F38" s="22">
        <v>1</v>
      </c>
      <c r="G38" s="22">
        <v>0</v>
      </c>
      <c r="H38" s="22">
        <v>0</v>
      </c>
      <c r="I38" s="22">
        <v>0</v>
      </c>
      <c r="J38" s="22">
        <v>0</v>
      </c>
      <c r="K38" s="30"/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30"/>
      <c r="V38" s="22">
        <v>78</v>
      </c>
      <c r="W38" s="22">
        <v>36</v>
      </c>
      <c r="X38" s="22">
        <v>15</v>
      </c>
      <c r="Y38" s="22">
        <v>52</v>
      </c>
      <c r="Z38" s="30"/>
      <c r="AA38" s="42">
        <v>0</v>
      </c>
      <c r="AB38" s="42">
        <v>0</v>
      </c>
      <c r="AC38" s="40">
        <v>70</v>
      </c>
    </row>
    <row r="39" spans="1:29" s="11" customFormat="1" x14ac:dyDescent="0.2">
      <c r="A39" s="11" t="s">
        <v>37</v>
      </c>
      <c r="B39" s="27">
        <f>SUM(B7:B38)</f>
        <v>36</v>
      </c>
      <c r="C39" s="27">
        <f t="shared" ref="C39:J39" si="0">SUBTOTAL(109,C5:C38)</f>
        <v>13</v>
      </c>
      <c r="D39" s="60">
        <f t="shared" si="0"/>
        <v>19</v>
      </c>
      <c r="E39" s="27">
        <f t="shared" si="0"/>
        <v>27</v>
      </c>
      <c r="F39" s="27">
        <f t="shared" si="0"/>
        <v>32</v>
      </c>
      <c r="G39" s="27">
        <f t="shared" si="0"/>
        <v>25</v>
      </c>
      <c r="H39" s="27">
        <f t="shared" si="0"/>
        <v>28</v>
      </c>
      <c r="I39" s="27">
        <f t="shared" si="0"/>
        <v>18</v>
      </c>
      <c r="J39" s="27">
        <f t="shared" si="0"/>
        <v>79</v>
      </c>
      <c r="K39" s="61"/>
      <c r="L39" s="27">
        <f>SUM(L7:L38)</f>
        <v>11</v>
      </c>
      <c r="M39" s="27">
        <f>SUBTOTAL(109,M5:M38)</f>
        <v>12</v>
      </c>
      <c r="N39" s="27">
        <f t="shared" ref="N39:S39" si="1">SUBTOTAL(109,N5:N38)</f>
        <v>10</v>
      </c>
      <c r="O39" s="27">
        <f t="shared" si="1"/>
        <v>4</v>
      </c>
      <c r="P39" s="27">
        <f t="shared" si="1"/>
        <v>2</v>
      </c>
      <c r="Q39" s="27">
        <f t="shared" si="1"/>
        <v>2</v>
      </c>
      <c r="R39" s="27">
        <f t="shared" si="1"/>
        <v>2</v>
      </c>
      <c r="S39" s="27">
        <f t="shared" si="1"/>
        <v>0</v>
      </c>
      <c r="T39" s="27">
        <f>SUBTOTAL(109,T5:T38)</f>
        <v>3</v>
      </c>
      <c r="U39" s="61"/>
      <c r="V39" s="27">
        <f>SUM(V7:V38)</f>
        <v>180</v>
      </c>
      <c r="W39" s="27">
        <f t="shared" ref="W39:Y39" si="2">SUM(W7:W38)</f>
        <v>121</v>
      </c>
      <c r="X39" s="27">
        <f t="shared" si="2"/>
        <v>85</v>
      </c>
      <c r="Y39" s="27">
        <f t="shared" si="2"/>
        <v>173</v>
      </c>
      <c r="Z39" s="61"/>
      <c r="AA39" s="69">
        <f>SUM(AA7:AA38)</f>
        <v>44</v>
      </c>
      <c r="AB39" s="69">
        <f>SUM(AB8:AB38)</f>
        <v>59</v>
      </c>
      <c r="AC39" s="86">
        <f>SUM(AC6:AC38)</f>
        <v>113</v>
      </c>
    </row>
    <row r="40" spans="1:29" x14ac:dyDescent="0.2">
      <c r="A40" s="25" t="s">
        <v>38</v>
      </c>
      <c r="B40" s="73"/>
      <c r="C40" s="34"/>
      <c r="D40" s="18"/>
    </row>
    <row r="41" spans="1:29" x14ac:dyDescent="0.2">
      <c r="A41" s="8" t="s">
        <v>128</v>
      </c>
      <c r="V41" s="35" t="s">
        <v>180</v>
      </c>
      <c r="W41" s="35"/>
      <c r="X41" s="35"/>
      <c r="Y41" s="11"/>
      <c r="Z41" s="35"/>
      <c r="AA41" s="35"/>
      <c r="AB41" s="35"/>
      <c r="AC41" s="6"/>
    </row>
    <row r="42" spans="1:29" x14ac:dyDescent="0.2">
      <c r="V42" s="35"/>
      <c r="W42" s="35"/>
      <c r="X42" s="35"/>
      <c r="Y42" s="35"/>
      <c r="Z42" s="35"/>
      <c r="AA42" s="35"/>
      <c r="AB42" s="35"/>
    </row>
    <row r="43" spans="1:29" x14ac:dyDescent="0.2">
      <c r="V43" s="35" t="s">
        <v>181</v>
      </c>
      <c r="W43" s="35"/>
      <c r="X43" s="35"/>
      <c r="Y43" s="35"/>
      <c r="Z43" s="35"/>
      <c r="AA43" s="35"/>
      <c r="AB43" s="35"/>
    </row>
  </sheetData>
  <sheetProtection algorithmName="SHA-512" hashValue="U/ByS9qhtOLfwmW6WwqNwZQmo/3stpBu0Gd7lvErSoiHijwmv4C1JjcfLeR/wOY9zTWnw1JSeUKxfgAB/OngYg==" saltValue="HnyyX6gJMHEbVyV7H1jzXw==" spinCount="100000" sheet="1"/>
  <pageMargins left="3.937007874015748E-2" right="3.937007874015748E-2" top="0.74803149606299213" bottom="0.74803149606299213" header="0.31496062992125984" footer="0.31496062992125984"/>
  <pageSetup paperSize="9" scale="53" firstPageNumber="0" fitToHeight="0" orientation="landscape" horizontalDpi="300" verticalDpi="300" r:id="rId1"/>
  <headerFooter alignWithMargins="0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4</vt:i4>
      </vt:variant>
    </vt:vector>
  </HeadingPairs>
  <TitlesOfParts>
    <vt:vector size="8" baseType="lpstr">
      <vt:lpstr>Tehtäväaloittain</vt:lpstr>
      <vt:lpstr>10-40 lähetystyöntekijät</vt:lpstr>
      <vt:lpstr>Maanosittain</vt:lpstr>
      <vt:lpstr>Määräaikaiset ja Suomeen läh</vt:lpstr>
      <vt:lpstr>'10-40 lähetystyöntekijät'!Tulostusalue</vt:lpstr>
      <vt:lpstr>Maanosittain!Tulostusalue</vt:lpstr>
      <vt:lpstr>'Määräaikaiset ja Suomeen läh'!Tulostusalue</vt:lpstr>
      <vt:lpstr>Tehtäväaloittain!Tulostusalue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Mustonen, Anni</dc:creator>
  <cp:lastModifiedBy>Mustonen Anni</cp:lastModifiedBy>
  <cp:lastPrinted>2017-08-17T11:00:05Z</cp:lastPrinted>
  <dcterms:created xsi:type="dcterms:W3CDTF">2014-03-16T15:55:06Z</dcterms:created>
  <dcterms:modified xsi:type="dcterms:W3CDTF">2018-08-26T11:52:13Z</dcterms:modified>
</cp:coreProperties>
</file>