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 J\SkyDrive\EKLU\2014\Yhteydet\toimih 2014\"/>
    </mc:Choice>
  </mc:AlternateContent>
  <bookViews>
    <workbookView xWindow="0" yWindow="60" windowWidth="21840" windowHeight="4200" tabRatio="598"/>
  </bookViews>
  <sheets>
    <sheet name="2014" sheetId="1" r:id="rId1"/>
    <sheet name="Karkkila" sheetId="3" state="hidden" r:id="rId2"/>
  </sheets>
  <definedNames>
    <definedName name="alku" localSheetId="0">'2014'!$C$6</definedName>
    <definedName name="_xlnm.Print_Area" localSheetId="0">'2014'!$C$1:$AR$40</definedName>
    <definedName name="_xlnm.Print_Titles" localSheetId="0">'2014'!$C:$C,'2014'!$1:$1</definedName>
  </definedNames>
  <calcPr calcId="152511"/>
</workbook>
</file>

<file path=xl/calcChain.xml><?xml version="1.0" encoding="utf-8"?>
<calcChain xmlns="http://schemas.openxmlformats.org/spreadsheetml/2006/main">
  <c r="G22" i="1" l="1"/>
  <c r="AS27" i="1" l="1"/>
  <c r="AQ16" i="1" l="1"/>
  <c r="AP16" i="1"/>
  <c r="AO16" i="1"/>
  <c r="AN16" i="1"/>
  <c r="AM16" i="1"/>
  <c r="A42" i="1"/>
  <c r="B41" i="1"/>
  <c r="B42" i="1" s="1"/>
  <c r="A41" i="1"/>
  <c r="AS6" i="1" l="1"/>
  <c r="AS8" i="1" l="1"/>
  <c r="C16" i="1" l="1"/>
  <c r="AS34" i="1" l="1"/>
  <c r="AS11" i="1" l="1"/>
  <c r="M16" i="1"/>
  <c r="AS19" i="1"/>
  <c r="AS24" i="1"/>
  <c r="AK16" i="1"/>
  <c r="AA16" i="1"/>
  <c r="L16" i="1"/>
  <c r="K16" i="1"/>
  <c r="J16" i="1"/>
  <c r="I16" i="1"/>
  <c r="J31" i="1"/>
  <c r="AG31" i="1"/>
  <c r="AF31" i="1"/>
  <c r="AE31" i="1"/>
  <c r="AD31" i="1"/>
  <c r="AC31" i="1"/>
  <c r="M31" i="1"/>
  <c r="L31" i="1"/>
  <c r="K31" i="1"/>
  <c r="I31" i="1"/>
  <c r="AS10" i="1"/>
  <c r="AS32" i="1" l="1"/>
  <c r="AQ40" i="1" l="1"/>
  <c r="C31" i="1"/>
  <c r="C28" i="1"/>
  <c r="C22" i="1"/>
  <c r="C8" i="1"/>
  <c r="AS14" i="1"/>
  <c r="AS2" i="1"/>
  <c r="AS37" i="1"/>
  <c r="AS33" i="1"/>
  <c r="D6" i="1"/>
  <c r="AS15" i="1"/>
  <c r="D26" i="1"/>
  <c r="AS35" i="1"/>
  <c r="AS13" i="1"/>
  <c r="AS3" i="1"/>
  <c r="D27" i="1"/>
  <c r="AS12" i="1"/>
  <c r="AS5" i="1"/>
  <c r="D5" i="1"/>
  <c r="AS23" i="1"/>
  <c r="AS7" i="1"/>
  <c r="D7" i="1"/>
  <c r="D14" i="1"/>
  <c r="AS9" i="1"/>
  <c r="D9" i="1"/>
  <c r="AJ16" i="1"/>
  <c r="AI16" i="1"/>
  <c r="AH16" i="1"/>
  <c r="AB16" i="1"/>
  <c r="Z16" i="1"/>
  <c r="Y16" i="1"/>
  <c r="X16" i="1"/>
  <c r="AS16" i="1"/>
  <c r="G16" i="1"/>
  <c r="D16" i="1"/>
  <c r="AH15" i="1"/>
  <c r="AB15" i="1"/>
  <c r="AA15" i="1"/>
  <c r="Y15" i="1"/>
  <c r="X15" i="1"/>
  <c r="Q15" i="1"/>
  <c r="G15" i="1"/>
  <c r="D15" i="1"/>
  <c r="AS20" i="1"/>
  <c r="AS36" i="1"/>
  <c r="AS39" i="1"/>
  <c r="AS21" i="1"/>
  <c r="AS38" i="1"/>
  <c r="AS29" i="1"/>
  <c r="AS25" i="1"/>
  <c r="D21" i="1"/>
  <c r="V28" i="1"/>
  <c r="AK8" i="1"/>
  <c r="AK31" i="1"/>
  <c r="D10" i="1"/>
  <c r="D35" i="1"/>
  <c r="H22" i="1"/>
  <c r="AL31" i="1"/>
  <c r="AJ31" i="1"/>
  <c r="AI31" i="1"/>
  <c r="AH31" i="1"/>
  <c r="U31" i="1"/>
  <c r="AS31" i="1"/>
  <c r="H31" i="1"/>
  <c r="G31" i="1"/>
  <c r="F31" i="1"/>
  <c r="D31" i="1"/>
  <c r="AL8" i="1"/>
  <c r="AJ8" i="1"/>
  <c r="AI8" i="1"/>
  <c r="AH8" i="1"/>
  <c r="AG8" i="1"/>
  <c r="AF8" i="1"/>
  <c r="AE8" i="1"/>
  <c r="AD8" i="1"/>
  <c r="AC8" i="1"/>
  <c r="H8" i="1"/>
  <c r="G8" i="1"/>
  <c r="F8" i="1"/>
  <c r="D8" i="1"/>
  <c r="AQ28" i="1"/>
  <c r="AP28" i="1"/>
  <c r="AM28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AS28" i="1"/>
  <c r="H28" i="1"/>
  <c r="G28" i="1"/>
  <c r="F28" i="1"/>
  <c r="D28" i="1"/>
  <c r="W22" i="1"/>
  <c r="AS22" i="1" s="1"/>
  <c r="V22" i="1"/>
  <c r="U22" i="1"/>
  <c r="T22" i="1"/>
  <c r="S22" i="1"/>
  <c r="F22" i="1"/>
  <c r="D22" i="1"/>
  <c r="C41" i="1" l="1"/>
  <c r="C42" i="1" s="1"/>
</calcChain>
</file>

<file path=xl/sharedStrings.xml><?xml version="1.0" encoding="utf-8"?>
<sst xmlns="http://schemas.openxmlformats.org/spreadsheetml/2006/main" count="1401" uniqueCount="1006">
  <si>
    <t>Yhdistyksen nimi</t>
  </si>
  <si>
    <t>Piirijärjestö</t>
  </si>
  <si>
    <t>Yhdistyksen pankkitili</t>
  </si>
  <si>
    <t>Yhdistys perustettu</t>
  </si>
  <si>
    <t>PUHEENJOHTAJA</t>
  </si>
  <si>
    <t>Lähiosoite</t>
  </si>
  <si>
    <t>Postinro ja -paikka</t>
  </si>
  <si>
    <t>Puhelin</t>
  </si>
  <si>
    <t>Sähköposti</t>
  </si>
  <si>
    <t>VARAPUHEENJOHTAJA</t>
  </si>
  <si>
    <t>SIHTEERI</t>
  </si>
  <si>
    <t>RAHASTON- / TALOUDENHOITAJA</t>
  </si>
  <si>
    <t>OPINTOSIHTEERI</t>
  </si>
  <si>
    <t>MATKANVETÄJÄ</t>
  </si>
  <si>
    <t>TIEDOTTAJA</t>
  </si>
  <si>
    <t>Yhdistykselle tuleva kirjeenvaihto osoitetaan:</t>
  </si>
  <si>
    <t>sihteerille</t>
  </si>
  <si>
    <t>puheenjohtajalle tai</t>
  </si>
  <si>
    <t>-</t>
  </si>
  <si>
    <t xml:space="preserve">Veli Heikkilä                      </t>
  </si>
  <si>
    <t xml:space="preserve">Aki Kulokivi </t>
  </si>
  <si>
    <t xml:space="preserve">aki.kulokivi@nic.fi </t>
  </si>
  <si>
    <t xml:space="preserve">Leena   Saari  </t>
  </si>
  <si>
    <t>leenaheli.saari@gmail.com</t>
  </si>
  <si>
    <t xml:space="preserve">Ritva Dammert </t>
  </si>
  <si>
    <t xml:space="preserve">ritva.dammert@gmail.com </t>
  </si>
  <si>
    <t>Viljo Smed</t>
  </si>
  <si>
    <t>Kartanontie 38.A.13</t>
  </si>
  <si>
    <t>04410 Järvenpää</t>
  </si>
  <si>
    <t xml:space="preserve">viljo.smed@pp.inet.fi </t>
  </si>
  <si>
    <t>Armo Puustinen</t>
  </si>
  <si>
    <t>Kurjenkellonkatu 2 A 1</t>
  </si>
  <si>
    <t>04430 Järvenpää</t>
  </si>
  <si>
    <t>045 319 4666</t>
  </si>
  <si>
    <t xml:space="preserve">armo.puustinen@kolumbus.fi </t>
  </si>
  <si>
    <t>Anneli Virta</t>
  </si>
  <si>
    <t>Keskitalontie 2 – 4.B.25</t>
  </si>
  <si>
    <t>Kalevi Mäenpää</t>
  </si>
  <si>
    <t>kemu.virta@gmail.com</t>
  </si>
  <si>
    <t>Kaapelikatu 3</t>
  </si>
  <si>
    <t xml:space="preserve">kalevi.maenpaa@netti.fi </t>
  </si>
  <si>
    <t>Pekka Mantere</t>
  </si>
  <si>
    <t>Haltijanpolku 17 A 5</t>
  </si>
  <si>
    <t>041-449 5547</t>
  </si>
  <si>
    <t>pmantere@gmail.com</t>
  </si>
  <si>
    <t>Hilja Smed</t>
  </si>
  <si>
    <t>Kartanontie 38 A 13</t>
  </si>
  <si>
    <t>040-726 4339</t>
  </si>
  <si>
    <t>0400-498 994</t>
  </si>
  <si>
    <t>viljo.smed@pp.inet.fi</t>
  </si>
  <si>
    <t>FI82 1221 3007 2005 09</t>
  </si>
  <si>
    <t>94.969</t>
  </si>
  <si>
    <t>Jouko Koskinen</t>
  </si>
  <si>
    <t>Lehtolantie 9 A</t>
  </si>
  <si>
    <t>01450 Vantaa</t>
  </si>
  <si>
    <t>0400 402172</t>
  </si>
  <si>
    <t>040 588 0139</t>
  </si>
  <si>
    <t xml:space="preserve">jouko.koskinen@ajm-konsultit.fi </t>
  </si>
  <si>
    <t>Hilkka Kilpiniemi</t>
  </si>
  <si>
    <t>Kontiotie 34</t>
  </si>
  <si>
    <t>040 159 7411</t>
  </si>
  <si>
    <t xml:space="preserve">hilkka.kilpiniemi@elisanet.fi </t>
  </si>
  <si>
    <t>Katri Laurila</t>
  </si>
  <si>
    <t>Marsupolku 11</t>
  </si>
  <si>
    <t>040  572 9646</t>
  </si>
  <si>
    <t>(katri.laurila@kolumbus.fi)</t>
  </si>
  <si>
    <t>ei ole</t>
  </si>
  <si>
    <t>Uudenman piiri</t>
  </si>
  <si>
    <t>FI06 5297 0040 0613 10</t>
  </si>
  <si>
    <t>Ulla Kallio</t>
  </si>
  <si>
    <t>Väinämöisentie 3 C 18</t>
  </si>
  <si>
    <t>03100 Nummela</t>
  </si>
  <si>
    <t>040 847 3498</t>
  </si>
  <si>
    <t>040 543 9850</t>
  </si>
  <si>
    <t>Pekka Saarinen</t>
  </si>
  <si>
    <t>Joukolantie 1 A 8</t>
  </si>
  <si>
    <t xml:space="preserve">pekka.saarinen@elisanet.fi </t>
  </si>
  <si>
    <t>Irja Varjamo</t>
  </si>
  <si>
    <t>040 760 6312</t>
  </si>
  <si>
    <t xml:space="preserve">irja.varjamo@gmail.com </t>
  </si>
  <si>
    <t>Kijeet phj,/  sähköp siht</t>
  </si>
  <si>
    <t>Uudenmaan Piiri</t>
  </si>
  <si>
    <t>01300 Vantaa</t>
  </si>
  <si>
    <t xml:space="preserve">040-740 3972  </t>
  </si>
  <si>
    <t>Laila Kousa</t>
  </si>
  <si>
    <t>Kuusikkotie 48 B</t>
  </si>
  <si>
    <t>01380 Vantaa</t>
  </si>
  <si>
    <t>044 - 255 6208</t>
  </si>
  <si>
    <t xml:space="preserve">040-843 6765  </t>
  </si>
  <si>
    <t>laila.kousa@kolumbus.fi</t>
  </si>
  <si>
    <t>Marja Metsä</t>
  </si>
  <si>
    <t>Keltavuokontie 15</t>
  </si>
  <si>
    <t>01350 Vantaa</t>
  </si>
  <si>
    <t>050-320 3300</t>
  </si>
  <si>
    <t>marja.metsa@kolumbus.fi</t>
  </si>
  <si>
    <t>Ritva Nordlund</t>
  </si>
  <si>
    <t>Savikkatie 7</t>
  </si>
  <si>
    <t>050 - 364 6539</t>
  </si>
  <si>
    <t>Lahja Paunonen</t>
  </si>
  <si>
    <t>Ukonkivenpolku 2 I 69</t>
  </si>
  <si>
    <t>01610 VANTAA</t>
  </si>
  <si>
    <t>Ulla Miettinen</t>
  </si>
  <si>
    <t>050 598 6186</t>
  </si>
  <si>
    <t>Kaarina Kaartinen</t>
  </si>
  <si>
    <t>Kaivosvoudintie 4 T 164</t>
  </si>
  <si>
    <t>050 546 6536</t>
  </si>
  <si>
    <t>kaarina.kaartinen@welho.com</t>
  </si>
  <si>
    <t>Rauha Kärkkäinen</t>
  </si>
  <si>
    <t>Kaivosvoudintie 4 N 116</t>
  </si>
  <si>
    <t>0400 619 294</t>
  </si>
  <si>
    <t>Uudenmaan piiri</t>
  </si>
  <si>
    <t>Börje Eklund</t>
  </si>
  <si>
    <t>Harakankuja 6 E 31</t>
  </si>
  <si>
    <t>02650  ESPOO</t>
  </si>
  <si>
    <t>040-753 1037</t>
  </si>
  <si>
    <t>koskelanleena@gmail.com</t>
  </si>
  <si>
    <t>Asta Järvenpää</t>
  </si>
  <si>
    <t>Elsankuja 2 A 1</t>
  </si>
  <si>
    <t>02230 ESPOO</t>
  </si>
  <si>
    <t>040-743 7746</t>
  </si>
  <si>
    <t>asta.jarvenpaa@taloverkot.fi</t>
  </si>
  <si>
    <t>Raija Urpo</t>
  </si>
  <si>
    <t>Mahlakuja  7 B</t>
  </si>
  <si>
    <t>02130 ESPOO</t>
  </si>
  <si>
    <t>040-596 0738</t>
  </si>
  <si>
    <t>raijaurpo@luukku.com</t>
  </si>
  <si>
    <t>Väinö Räty</t>
  </si>
  <si>
    <t>Matinkartanontie 2 A 1</t>
  </si>
  <si>
    <t>040-521 0084</t>
  </si>
  <si>
    <t>vaino.raty@elisanet.fi</t>
  </si>
  <si>
    <t xml:space="preserve">Risto Ronkainen </t>
  </si>
  <si>
    <t xml:space="preserve">Lumikero 4 B 40 </t>
  </si>
  <si>
    <t>01280 Vantaa</t>
  </si>
  <si>
    <t>045- 1317 794</t>
  </si>
  <si>
    <t>risto.ronkainen26@gmail.com</t>
  </si>
  <si>
    <t xml:space="preserve">Pirkko Niemi </t>
  </si>
  <si>
    <t>040- 847 1932</t>
  </si>
  <si>
    <t>niemipirkko1@gmail.com</t>
  </si>
  <si>
    <t xml:space="preserve">Mirja Lehtonen </t>
  </si>
  <si>
    <t>040- 589 3017</t>
  </si>
  <si>
    <t xml:space="preserve">Anna-Maria Laukkanen </t>
  </si>
  <si>
    <t xml:space="preserve">Lumikero 4 A 21 </t>
  </si>
  <si>
    <t>040- 564 9895</t>
  </si>
  <si>
    <t>Pirkko Niemi</t>
  </si>
  <si>
    <t>FI54 5358 5420 0103 61</t>
  </si>
  <si>
    <t>06150 Porvoo</t>
  </si>
  <si>
    <t>Heli Heiskanen</t>
  </si>
  <si>
    <t>Purokatu 10-12 A 5</t>
  </si>
  <si>
    <t>06400 Porvoo</t>
  </si>
  <si>
    <t>044-301 9298</t>
  </si>
  <si>
    <t>hheiskanen@luukku.com</t>
  </si>
  <si>
    <t>Orvokki Kinnunen</t>
  </si>
  <si>
    <t>Suolaketie 4 A 4</t>
  </si>
  <si>
    <t>040-733 5545</t>
  </si>
  <si>
    <t>orvokki.kinnunen@pp.inet.fi</t>
  </si>
  <si>
    <t>Hannu Juvani</t>
  </si>
  <si>
    <t>Kaakkoispolku 2 D 21</t>
  </si>
  <si>
    <t>040-588 3705</t>
  </si>
  <si>
    <t xml:space="preserve">Karkkilan Eläkkeensaajat ry </t>
  </si>
  <si>
    <t>Paimenkatu 16 B21</t>
  </si>
  <si>
    <t>01360 VANTAA</t>
  </si>
  <si>
    <t>Lehmipolku 1 A30</t>
  </si>
  <si>
    <t>Matti Leivoja</t>
  </si>
  <si>
    <t>040-517 0252</t>
  </si>
  <si>
    <t>mat.lei@hotmail.com</t>
  </si>
  <si>
    <t>Jorma Laukka</t>
  </si>
  <si>
    <t>040-372 0223</t>
  </si>
  <si>
    <t>jorma.laukka@gmail.com</t>
  </si>
  <si>
    <t>Kaija Temmilä</t>
  </si>
  <si>
    <t>kaija.temmila@pp.inet.fi</t>
  </si>
  <si>
    <t>Marja-Leena Leivoja</t>
  </si>
  <si>
    <t>149.165</t>
  </si>
  <si>
    <t>Nummenkujantie 81</t>
  </si>
  <si>
    <t>07190 Halkia</t>
  </si>
  <si>
    <t>Kalliolantie 24</t>
  </si>
  <si>
    <t>Pahnantie 211</t>
  </si>
  <si>
    <t xml:space="preserve">050-308 4502 </t>
  </si>
  <si>
    <t>Jouko Veikanmaa</t>
  </si>
  <si>
    <t>Halmstadinkatu 35 C 19</t>
  </si>
  <si>
    <t>10900 Hanko</t>
  </si>
  <si>
    <t>Erkki Nevanperä</t>
  </si>
  <si>
    <t>Vuorikatu 12-14.as.11</t>
  </si>
  <si>
    <t>050-351 4012</t>
  </si>
  <si>
    <t>040-847 5143</t>
  </si>
  <si>
    <t>neverkki@gmail.com</t>
  </si>
  <si>
    <t>Toivo Kavander</t>
  </si>
  <si>
    <t>Södergårdinkatu 9</t>
  </si>
  <si>
    <t>10940 Hanko</t>
  </si>
  <si>
    <t>040-565 8564</t>
  </si>
  <si>
    <t>puheenjohtajalle</t>
  </si>
  <si>
    <t>Viola Marjanen</t>
  </si>
  <si>
    <t>Vanamontie 6 A 2</t>
  </si>
  <si>
    <t>viola.marjanen@kolumbus.fi</t>
  </si>
  <si>
    <t>Teuvo Pölönen</t>
  </si>
  <si>
    <t>Kuuratie 12</t>
  </si>
  <si>
    <t>01390 Vantaa</t>
  </si>
  <si>
    <t>0400 391 186</t>
  </si>
  <si>
    <t>suoma.teuvo@gmail.com</t>
  </si>
  <si>
    <t>Hilkka Pokki</t>
  </si>
  <si>
    <t>01400 Vantaa</t>
  </si>
  <si>
    <t>045 671 2263</t>
  </si>
  <si>
    <t>hilkka.pokki@elisanet.fi</t>
  </si>
  <si>
    <t>Sirkka Laaksonen</t>
  </si>
  <si>
    <t>Maitikkakuja 3 C 61</t>
  </si>
  <si>
    <t>01300 vantaa</t>
  </si>
  <si>
    <t>050-461 0272</t>
  </si>
  <si>
    <t>Pirkko Kinnunen</t>
  </si>
  <si>
    <t>Vanamonkuja 1 C 90</t>
  </si>
  <si>
    <t>050-548 2800</t>
  </si>
  <si>
    <t>pirkko.kinnunen@elisanet.fi</t>
  </si>
  <si>
    <t>115.888</t>
  </si>
  <si>
    <t>Minna Varis-Virtanen</t>
  </si>
  <si>
    <t>Vanha Turuntie 73 A 1</t>
  </si>
  <si>
    <t>02940 Espoo</t>
  </si>
  <si>
    <t>050-491-3722</t>
  </si>
  <si>
    <t>minna.w@netti.fi</t>
  </si>
  <si>
    <t>Maija-Liisa Tuominen</t>
  </si>
  <si>
    <t>Kannussillankatu 8 B 21</t>
  </si>
  <si>
    <t>02770 Espoo</t>
  </si>
  <si>
    <t>maijal.tuominen@gmail.com</t>
  </si>
  <si>
    <t>Raija Varis</t>
  </si>
  <si>
    <t>Kirstinmäki 12 A 23</t>
  </si>
  <si>
    <t>02760 Espoo</t>
  </si>
  <si>
    <t>raija.varis@pp1.inet.fi</t>
  </si>
  <si>
    <t xml:space="preserve">FI33 4260 1420 0033 73 </t>
  </si>
  <si>
    <t>Eevantie 8</t>
  </si>
  <si>
    <t>01840 Klaukkala</t>
  </si>
  <si>
    <t>01800 Klaukkala</t>
  </si>
  <si>
    <t>Suorannantie 45</t>
  </si>
  <si>
    <t>01860 Perttula</t>
  </si>
  <si>
    <t xml:space="preserve">Jaakko Lindgren </t>
  </si>
  <si>
    <t>045-266 4564</t>
  </si>
  <si>
    <t>jore.eklund@kolumbus.fi</t>
  </si>
  <si>
    <t>FI48 4055 0010 6435 97</t>
  </si>
  <si>
    <t>Reijo Ovaska</t>
  </si>
  <si>
    <t>Volsintie 6 A 1</t>
  </si>
  <si>
    <t>02400 Kirkkonummi</t>
  </si>
  <si>
    <t>050-349 2089</t>
  </si>
  <si>
    <t>Ritva Savola</t>
  </si>
  <si>
    <t>02460 Kantvik</t>
  </si>
  <si>
    <t>ritva.savola@netti.fi</t>
  </si>
  <si>
    <t>Eino Grönlund</t>
  </si>
  <si>
    <t>Kapteeninpolku 4 B 7</t>
  </si>
  <si>
    <t>02430 Masala</t>
  </si>
  <si>
    <t>eino.gronlund@gmail.com</t>
  </si>
  <si>
    <t>Aarno Järvinen</t>
  </si>
  <si>
    <t>05400 Jokela</t>
  </si>
  <si>
    <t>040-706 7800</t>
  </si>
  <si>
    <t>ajarvine@sci.fi</t>
  </si>
  <si>
    <t>Seppo Häyrinen</t>
  </si>
  <si>
    <t>Tiiliruukintie 1 A 3</t>
  </si>
  <si>
    <t>045-346 7333</t>
  </si>
  <si>
    <t>seppo.hayrinen@elisanet.fi</t>
  </si>
  <si>
    <t>Seija Vainio</t>
  </si>
  <si>
    <t>040-736 4738</t>
  </si>
  <si>
    <t>seija.vainio@pp.inet.fi</t>
  </si>
  <si>
    <t>Eeva Kupiainen</t>
  </si>
  <si>
    <t>Visantie 34 A</t>
  </si>
  <si>
    <t>045-265 1113</t>
  </si>
  <si>
    <t>Keskustie 49</t>
  </si>
  <si>
    <t>Urpo Nikander</t>
  </si>
  <si>
    <t>03600 Karkkila</t>
  </si>
  <si>
    <t>044-353 1305</t>
  </si>
  <si>
    <t>urpo.nikander@saunalahti.fi</t>
  </si>
  <si>
    <t>Kauko Pakarinen</t>
  </si>
  <si>
    <t>Aropellonkatu 18</t>
  </si>
  <si>
    <t>Anja Kinnunen</t>
  </si>
  <si>
    <t>Valtatie 1 A 1</t>
  </si>
  <si>
    <t>0400-419 627</t>
  </si>
  <si>
    <t>anja.kinnunen@luukku.com</t>
  </si>
  <si>
    <t>Toini Pakarinen</t>
  </si>
  <si>
    <t>JÄSENASIAT</t>
  </si>
  <si>
    <t>Anneli Kupla</t>
  </si>
  <si>
    <t>040-549 8336</t>
  </si>
  <si>
    <t>anneli.kupla@kolumbus.fi</t>
  </si>
  <si>
    <t>Tapio tenhunen</t>
  </si>
  <si>
    <t>Kajavank 6 B 30</t>
  </si>
  <si>
    <t>04230 Kerava</t>
  </si>
  <si>
    <t>09-872 305</t>
  </si>
  <si>
    <t>Toini Helenius</t>
  </si>
  <si>
    <t>Polvipolku 12 B21</t>
  </si>
  <si>
    <t>toini.helenius@gmail.com</t>
  </si>
  <si>
    <t>Ritva Koivula</t>
  </si>
  <si>
    <t>Vuoritie 9 A 2</t>
  </si>
  <si>
    <t>050-574 3941</t>
  </si>
  <si>
    <t>ritu.koivula@gmail.com</t>
  </si>
  <si>
    <t>pj + siht</t>
  </si>
  <si>
    <t>Reijo Stenroos</t>
  </si>
  <si>
    <t>Nuuskakiventie 2</t>
  </si>
  <si>
    <t>10210 Inkoo</t>
  </si>
  <si>
    <t>050-430 8987</t>
  </si>
  <si>
    <t>reijo.stenroos@saunalahti.fi</t>
  </si>
  <si>
    <t>10250 Fagervik</t>
  </si>
  <si>
    <t>Ritva Sorvali</t>
  </si>
  <si>
    <t>Barösundintie 710</t>
  </si>
  <si>
    <t>10270 Barösund</t>
  </si>
  <si>
    <t>050-570 5900</t>
  </si>
  <si>
    <t>ritva.sorvali@saunalahti.fi</t>
  </si>
  <si>
    <t>Antero keinänen</t>
  </si>
  <si>
    <t>Ingarskilantie 15</t>
  </si>
  <si>
    <t>10120 Tähtelä</t>
  </si>
  <si>
    <t>vuokko.keinanen@kolumbus.fi</t>
  </si>
  <si>
    <t>050-3266 067</t>
  </si>
  <si>
    <t>Risto Mikkonen</t>
  </si>
  <si>
    <t>Vähäojamonkatu 1 b 8</t>
  </si>
  <si>
    <t>08200 Lohja</t>
  </si>
  <si>
    <t>0400-618 835</t>
  </si>
  <si>
    <t>risto.o.mikkonen@gmail.com</t>
  </si>
  <si>
    <t>Jarmo Niemi</t>
  </si>
  <si>
    <t>08700 Lohja</t>
  </si>
  <si>
    <t>040-709 3702</t>
  </si>
  <si>
    <t>jarmo.j.niemi@gmail.com</t>
  </si>
  <si>
    <t>Uolevi Viita</t>
  </si>
  <si>
    <t>Seunalankaatu 8</t>
  </si>
  <si>
    <t>08150 Lohja</t>
  </si>
  <si>
    <t>040-561 2810</t>
  </si>
  <si>
    <t>uolevi.viita@dnainternet.net</t>
  </si>
  <si>
    <t>Ulla Viita</t>
  </si>
  <si>
    <t>Seunalankatu 8</t>
  </si>
  <si>
    <t>040-7654 708</t>
  </si>
  <si>
    <t>ulla.viita@dnainternet.net</t>
  </si>
  <si>
    <t>Tuulikki Nikulainen</t>
  </si>
  <si>
    <t>Lahokallionkatu 4 A 11</t>
  </si>
  <si>
    <t>08200 lohja</t>
  </si>
  <si>
    <t>050-430 2206</t>
  </si>
  <si>
    <t>tuulikki.nikulainen@elisanet.fi</t>
  </si>
  <si>
    <t>Hilkka Häkkilä</t>
  </si>
  <si>
    <t>Majavankatu 7</t>
  </si>
  <si>
    <t>05460 Hyvinkää</t>
  </si>
  <si>
    <t>0400-464 587</t>
  </si>
  <si>
    <t>hilkka.hakkila@luukku.com</t>
  </si>
  <si>
    <t>Toukolankatu 1 A 15</t>
  </si>
  <si>
    <t>Itäinen Vanhakatu 36</t>
  </si>
  <si>
    <t>Leena Heikkilä</t>
  </si>
  <si>
    <t>05820 Hyvinkää</t>
  </si>
  <si>
    <t>040-567 4800</t>
  </si>
  <si>
    <t>leena.heikkila@pp.inet.fi</t>
  </si>
  <si>
    <t>05830 Hyvinkää</t>
  </si>
  <si>
    <t>040-847 9637</t>
  </si>
  <si>
    <t>040-543 7400</t>
  </si>
  <si>
    <t>FI08 1478 3007 1008 81</t>
  </si>
  <si>
    <t>Veikko Simpanen</t>
  </si>
  <si>
    <t>Kolkekannaksentie 12 D 16</t>
  </si>
  <si>
    <t>02720 Espoo</t>
  </si>
  <si>
    <t>veikko.simpanen@pp.inet.fi</t>
  </si>
  <si>
    <t>Sirpa Simpanen</t>
  </si>
  <si>
    <t>sirpa.simpanen@pp.inet.fi</t>
  </si>
  <si>
    <t>02620 Espoo</t>
  </si>
  <si>
    <t>040 501 0077, 09-598 903</t>
  </si>
  <si>
    <t>0400 503 164, 09-598 903</t>
  </si>
  <si>
    <t>Paavo Kohtala</t>
  </si>
  <si>
    <t>Pitkäjärvenranta 2 A</t>
  </si>
  <si>
    <t>02730 Espoo</t>
  </si>
  <si>
    <t>050-308 7952</t>
  </si>
  <si>
    <t>paavo.kohtala@pp.inet.fi</t>
  </si>
  <si>
    <t>Ritva Kontio</t>
  </si>
  <si>
    <t>Karakalliontie 5 I 107</t>
  </si>
  <si>
    <t>040-825 4237</t>
  </si>
  <si>
    <t>Simo Riemunen</t>
  </si>
  <si>
    <t>040-716 5020</t>
  </si>
  <si>
    <t>Pirjo Kumlin</t>
  </si>
  <si>
    <t>050-408 1409</t>
  </si>
  <si>
    <t>Taisto Vihko</t>
  </si>
  <si>
    <t>0400-708 370</t>
  </si>
  <si>
    <t xml:space="preserve">taisto.vihko@nettiviesti.fi </t>
  </si>
  <si>
    <t>Tuula  Luukkanen</t>
  </si>
  <si>
    <t xml:space="preserve">tuula.luukkanen@elisanet.fi </t>
  </si>
  <si>
    <t>Arja Kivimäki</t>
  </si>
  <si>
    <t>040-725 7895</t>
  </si>
  <si>
    <t>arja.kivimaki@kolumbus.fi</t>
  </si>
  <si>
    <t>Erkki Rantanen</t>
  </si>
  <si>
    <t>050-550 2669</t>
  </si>
  <si>
    <t>ranerkki@suomi24.fi</t>
  </si>
  <si>
    <t>Seppo Siitonen</t>
  </si>
  <si>
    <t>01900 Nurmijärvi</t>
  </si>
  <si>
    <t>Jukankuja 3</t>
  </si>
  <si>
    <t>seppo.siitonen@elisanet.fi</t>
  </si>
  <si>
    <t>Eero Peltonen</t>
  </si>
  <si>
    <t>050-337 9933</t>
  </si>
  <si>
    <t>Seija Sihvonen</t>
  </si>
  <si>
    <t>Koulunkulmantie 59</t>
  </si>
  <si>
    <t>01940 Palojopki</t>
  </si>
  <si>
    <t>seija.sihvonen@kolumbus.fi</t>
  </si>
  <si>
    <t>Seppo Tilander
Seppo Siitonen</t>
  </si>
  <si>
    <t>Urttilantie 15 I 20
Jukankuja 3</t>
  </si>
  <si>
    <t>05200 Rajamäki
01900 Nurmijärvi</t>
  </si>
  <si>
    <t>0400-455 082
040-7610 659</t>
  </si>
  <si>
    <t>seppo.tilande@kotikone.fi
seppo.siitonen@elisanet.fi</t>
  </si>
  <si>
    <t>Taisto Mäntynen</t>
  </si>
  <si>
    <t>Hiirakkotie 4 B 35</t>
  </si>
  <si>
    <t>01200 Vantaa</t>
  </si>
  <si>
    <t xml:space="preserve">0400-420 401 </t>
  </si>
  <si>
    <t>taisto.mantynen@luukku.com</t>
  </si>
  <si>
    <t>Erkki Kivistö</t>
  </si>
  <si>
    <t>050-68 706</t>
  </si>
  <si>
    <t>erkki.k@elisanet.fi</t>
  </si>
  <si>
    <t>01610 Vantaa</t>
  </si>
  <si>
    <t>Perkiöntie 6 B 11</t>
  </si>
  <si>
    <t>01760 Vantaa</t>
  </si>
  <si>
    <t>01710 Vantaa</t>
  </si>
  <si>
    <t>pirjo.kumlin@pp.inet.fi</t>
  </si>
  <si>
    <t>01620 Vantaa</t>
  </si>
  <si>
    <t>Viljo Nieminen</t>
  </si>
  <si>
    <t>tapio.tenhunen@pp.inet.fi; toini.helenius@gmail.com</t>
  </si>
  <si>
    <t>Matti Hellsten</t>
  </si>
  <si>
    <t>0400-501 983</t>
  </si>
  <si>
    <t>matti.hellsten@pp1.inet.fi</t>
  </si>
  <si>
    <t>Anja Perttula</t>
  </si>
  <si>
    <t>040-708 7737</t>
  </si>
  <si>
    <t>Veikko Grönroos</t>
  </si>
  <si>
    <t>040-738 5880</t>
  </si>
  <si>
    <t>veikko.gronroos@sulo.fi</t>
  </si>
  <si>
    <t>Aili Väisänen</t>
  </si>
  <si>
    <t>040-412 1392</t>
  </si>
  <si>
    <t>iiris.laaksonen@gmail.com</t>
  </si>
  <si>
    <t>Iiris Laaksonen</t>
  </si>
  <si>
    <t>040-582 4640</t>
  </si>
  <si>
    <t>FI20 1504 3007 2000 77</t>
  </si>
  <si>
    <t>Kauko Virtanen</t>
  </si>
  <si>
    <t>lahtinenaino9@gmail.com</t>
  </si>
  <si>
    <t>Aino Lahtinen</t>
  </si>
  <si>
    <t>Seija Hellström</t>
  </si>
  <si>
    <t>seija.hellstrom@luukku.com</t>
  </si>
  <si>
    <t>Keskuskatu 102 B 11</t>
  </si>
  <si>
    <t>10300 Karjaa</t>
  </si>
  <si>
    <t>Oili Elomaa</t>
  </si>
  <si>
    <t>Puistokatu 8 A 3</t>
  </si>
  <si>
    <t>kyllikki.elomaa@gmail.com</t>
  </si>
  <si>
    <t>FI77 1505 3000 0003 41</t>
  </si>
  <si>
    <t>FI39 1029 3000 2044 78</t>
  </si>
  <si>
    <t xml:space="preserve">FI54 1430 3000 1026 91  </t>
  </si>
  <si>
    <t xml:space="preserve">FI77 1112 3000 2614 19  </t>
  </si>
  <si>
    <t xml:space="preserve">FI81 1220 3000 2121 14  </t>
  </si>
  <si>
    <t>FI20 8000 1079 0367 46</t>
  </si>
  <si>
    <t>FI40 8000 2735 9916 47</t>
  </si>
  <si>
    <t xml:space="preserve">FI39 1469 3000 2548 92  </t>
  </si>
  <si>
    <t>FI85 8000 2503 5726 29</t>
  </si>
  <si>
    <t>FI59 4055 3520 0545 11</t>
  </si>
  <si>
    <t>FI68 4006 0010 0012 67</t>
  </si>
  <si>
    <t>FI85 4055 8420 0853 82</t>
  </si>
  <si>
    <t>FI14 4055 6020 0056 69</t>
  </si>
  <si>
    <t>FI57 4055 8720 0567 37</t>
  </si>
  <si>
    <t>FI17 4050 0010 0109 90</t>
  </si>
  <si>
    <t xml:space="preserve">FI53 5132 0520 0726 61 </t>
  </si>
  <si>
    <t>FI96 5092 0940 0117 76</t>
  </si>
  <si>
    <t>FI86 5062 1750 0127 02</t>
  </si>
  <si>
    <t xml:space="preserve">FI56 5092 0920 1987 91 </t>
  </si>
  <si>
    <t>FI94 5720 1020 1903 40</t>
  </si>
  <si>
    <t>Yhdistys-
rek.nro</t>
  </si>
  <si>
    <t xml:space="preserve">FI63 1220 3007 2006 09  </t>
  </si>
  <si>
    <t>Karintie 14</t>
  </si>
  <si>
    <t xml:space="preserve">040-541 1338 </t>
  </si>
  <si>
    <t>01360 Vantaa</t>
  </si>
  <si>
    <t xml:space="preserve">Asta Heikkilä </t>
  </si>
  <si>
    <t>Paimenenkatu 16 B 21</t>
  </si>
  <si>
    <t>040-776 8577</t>
  </si>
  <si>
    <t>veli-asta.heikkila@luukku.com</t>
  </si>
  <si>
    <t>Rautkalliontie 10 D 72</t>
  </si>
  <si>
    <t>FI2 1426 0001 0004 023</t>
  </si>
  <si>
    <t>Santuntie 16</t>
  </si>
  <si>
    <t>Heikkarinkuja 1 A 19</t>
  </si>
  <si>
    <t>eero.peltonen@saunalahti.fi</t>
  </si>
  <si>
    <t>Helge Grönfors</t>
  </si>
  <si>
    <t>Höylätie 3</t>
  </si>
  <si>
    <t>01650 Vantaa</t>
  </si>
  <si>
    <t>040-847 9990</t>
  </si>
  <si>
    <t>Aura Huhtamäki</t>
  </si>
  <si>
    <t>Sahratie 1 M 42</t>
  </si>
  <si>
    <t>01630 Vantaa</t>
  </si>
  <si>
    <t>050-592 7587</t>
  </si>
  <si>
    <t>Tuula Lindqvist</t>
  </si>
  <si>
    <t>040-821 9641</t>
  </si>
  <si>
    <t>Matti Hippi</t>
  </si>
  <si>
    <t>Kalliotie 6 A 6</t>
  </si>
  <si>
    <t>045-139 8098</t>
  </si>
  <si>
    <t>matti.hippi@netti.fi</t>
  </si>
  <si>
    <t>anjakinnunen@luukku.com</t>
  </si>
  <si>
    <t xml:space="preserve">FI42 1507 5000 0200 11  </t>
  </si>
  <si>
    <t>FI02 3636 3010 1224 30</t>
  </si>
  <si>
    <t>07900 Loviisa</t>
  </si>
  <si>
    <t xml:space="preserve">Anja Husu </t>
  </si>
  <si>
    <t>Riitta Ketosalmi</t>
  </si>
  <si>
    <t>040-418  8509</t>
  </si>
  <si>
    <t>Ramsayntie 2 G 2</t>
  </si>
  <si>
    <t>07940 Loviisa</t>
  </si>
  <si>
    <t>Kaupinmäenkuja 9</t>
  </si>
  <si>
    <t>06500 PORVOO</t>
  </si>
  <si>
    <t>Raatimiehenkatu 4 A7</t>
  </si>
  <si>
    <t>06100 PORVOO</t>
  </si>
  <si>
    <t>050-574 6172</t>
  </si>
  <si>
    <t>Uusimaa</t>
  </si>
  <si>
    <t>Eteläharju 5 B 14</t>
  </si>
  <si>
    <t>07920 Loviisa</t>
  </si>
  <si>
    <t>040-724 0091; 019-535 613</t>
  </si>
  <si>
    <t>FI83 4260 1220 0515 23</t>
  </si>
  <si>
    <t>Kauppalankatu 17 A 7</t>
  </si>
  <si>
    <t>040-756 4105</t>
  </si>
  <si>
    <t>Irma Svahn-Valkonen</t>
  </si>
  <si>
    <t>Santasillankatu 52</t>
  </si>
  <si>
    <t>040-551 1052</t>
  </si>
  <si>
    <t>irma.svahn-valkonen@pp.inet.fi</t>
  </si>
  <si>
    <t>Raili Forssten</t>
  </si>
  <si>
    <t>Kirjavantolpankatu 6 A 33</t>
  </si>
  <si>
    <t xml:space="preserve">FI45 1124 3007 1007 80  </t>
  </si>
  <si>
    <t>Pormestarinkatu 4 A 3</t>
  </si>
  <si>
    <t>06100 Porvoo</t>
  </si>
  <si>
    <t>Joukahaisentie 3 F 32</t>
  </si>
  <si>
    <t>Pihlajantie 4</t>
  </si>
  <si>
    <t>04130 Sipoo</t>
  </si>
  <si>
    <t>040-842 9679</t>
  </si>
  <si>
    <t>Reijo Saarnia</t>
  </si>
  <si>
    <t>Suursuontie 2 C21</t>
  </si>
  <si>
    <t>Suursuontie 3 A 3</t>
  </si>
  <si>
    <t>040-547 7220</t>
  </si>
  <si>
    <t>matti.koski@sonera.inet.fi</t>
  </si>
  <si>
    <t>Matti J. Koski</t>
  </si>
  <si>
    <t>FI38 8000 1500 7565 32</t>
  </si>
  <si>
    <t>Soukankuja 16 D 78</t>
  </si>
  <si>
    <t>02360 Espoo</t>
  </si>
  <si>
    <t>Åminnentie 10 B</t>
  </si>
  <si>
    <t>02780 Espoo</t>
  </si>
  <si>
    <t>Paimenenkuja 4</t>
  </si>
  <si>
    <t>02300 Espoo</t>
  </si>
  <si>
    <t>ranerkki@suomi24.fi; eero.peltonen@saunalahti.fi</t>
  </si>
  <si>
    <t>jorma.sulander@gmail.com</t>
  </si>
  <si>
    <t>Jorma Sulander</t>
  </si>
  <si>
    <t>0400-176 551</t>
  </si>
  <si>
    <t>Marja Holopainen</t>
  </si>
  <si>
    <t>050-341 4624</t>
  </si>
  <si>
    <t>Anni Ketola</t>
  </si>
  <si>
    <t>Eila Häkkinen</t>
  </si>
  <si>
    <t>050-598 6674</t>
  </si>
  <si>
    <t>kaukok.virtanen@gmail.com</t>
  </si>
  <si>
    <t>040-552 9444</t>
  </si>
  <si>
    <t>Päivänkakkarantie 4</t>
  </si>
  <si>
    <t>04300 Tuusula</t>
  </si>
  <si>
    <t>Metsämaantie 31</t>
  </si>
  <si>
    <t>Ruiskukantie 1</t>
  </si>
  <si>
    <t>0400-660 610</t>
  </si>
  <si>
    <t>Anneli Mellin</t>
  </si>
  <si>
    <t>Kuikankatu 1 H 66</t>
  </si>
  <si>
    <t>050-328 8543</t>
  </si>
  <si>
    <t>phj+siht</t>
  </si>
  <si>
    <t xml:space="preserve">FI46 1366 3007 1007 38 </t>
  </si>
  <si>
    <t>Yhdistysrek.nro</t>
  </si>
  <si>
    <t>tieto lähetetty</t>
  </si>
  <si>
    <t>kauko.pakarinen@saunalahti.fi</t>
  </si>
  <si>
    <t xml:space="preserve">Espoonlahden ES ry </t>
  </si>
  <si>
    <t xml:space="preserve">Hakunilan Seudun ES ry </t>
  </si>
  <si>
    <t xml:space="preserve">Hankoniemen ES ry </t>
  </si>
  <si>
    <t xml:space="preserve">Hyvinkään ES ry </t>
  </si>
  <si>
    <t xml:space="preserve">Hyvinkään TyökyvyttömyysES ry </t>
  </si>
  <si>
    <t>Inkoon ES ry</t>
  </si>
  <si>
    <t xml:space="preserve">Jokelan ES ry </t>
  </si>
  <si>
    <t>Järvenpään ES ry</t>
  </si>
  <si>
    <t>Kaivokselan ES ry</t>
  </si>
  <si>
    <t xml:space="preserve">Karakallion ES ry </t>
  </si>
  <si>
    <t xml:space="preserve">Karjaa-Pinjaisten ES ry </t>
  </si>
  <si>
    <t xml:space="preserve">Karkkilan ES ry </t>
  </si>
  <si>
    <t xml:space="preserve">Kauklahden ES ry </t>
  </si>
  <si>
    <t xml:space="preserve">Keski-Espoon ES ry </t>
  </si>
  <si>
    <t xml:space="preserve">Kirkkonummen ES ry </t>
  </si>
  <si>
    <t xml:space="preserve">Klaukkalan ES ry </t>
  </si>
  <si>
    <t>Korson ES ry</t>
  </si>
  <si>
    <t xml:space="preserve">Lohjan ES ry </t>
  </si>
  <si>
    <t xml:space="preserve">Loviisan ES ry </t>
  </si>
  <si>
    <t xml:space="preserve">Länsimäen ja Rajakylän ES ry </t>
  </si>
  <si>
    <t xml:space="preserve">Länsi-Vantaan ES ry </t>
  </si>
  <si>
    <t xml:space="preserve">Myyrmäen ES ry </t>
  </si>
  <si>
    <t>Nummelan ES ry</t>
  </si>
  <si>
    <t>Pornaisten ES ry</t>
  </si>
  <si>
    <t xml:space="preserve">Porvoon ES ry </t>
  </si>
  <si>
    <t>Porvoonseudun ES ry</t>
  </si>
  <si>
    <t>Rekolan ES ry</t>
  </si>
  <si>
    <t xml:space="preserve">Simonkylän ES ry </t>
  </si>
  <si>
    <t xml:space="preserve">Sipoon ES ry </t>
  </si>
  <si>
    <t>Tapiolan ES ry</t>
  </si>
  <si>
    <t>Tikkurilan Seudun ES ry</t>
  </si>
  <si>
    <t xml:space="preserve">Tuusulan ES ry </t>
  </si>
  <si>
    <t>VARA-
PUHEENJOHTAJA</t>
  </si>
  <si>
    <t>Raija Viklund</t>
  </si>
  <si>
    <t>raija.viklund@gmail.com</t>
  </si>
  <si>
    <t xml:space="preserve">040-5508925 </t>
  </si>
  <si>
    <t>Chiewitzinkatu 7 A2</t>
  </si>
  <si>
    <t>97.000</t>
  </si>
  <si>
    <t>108.622</t>
  </si>
  <si>
    <t>125.407</t>
  </si>
  <si>
    <t>156.340</t>
  </si>
  <si>
    <t>P</t>
  </si>
  <si>
    <t>Irma Salminen</t>
  </si>
  <si>
    <t>Kyyhkysmäki 7 C 38</t>
  </si>
  <si>
    <t>02650 Espoo</t>
  </si>
  <si>
    <t>040-520 8672</t>
  </si>
  <si>
    <t>irkkusalminen@gmail.com</t>
  </si>
  <si>
    <t>Horsmakuja 2 A 32</t>
  </si>
  <si>
    <t>sirkka.laaksonen@gmail.com</t>
  </si>
  <si>
    <t>040 544 9336</t>
  </si>
  <si>
    <t>050-436 1206</t>
  </si>
  <si>
    <t>puheenjohtaajalle</t>
  </si>
  <si>
    <t>Sirkka Tiitta</t>
  </si>
  <si>
    <t>Ruispellontie 8 A</t>
  </si>
  <si>
    <t>02920 Espoo</t>
  </si>
  <si>
    <t>050-357 5340</t>
  </si>
  <si>
    <t>sirkka.tiitta@elisanet.fi</t>
  </si>
  <si>
    <t>Seija Kannelsuo-Mäntynen</t>
  </si>
  <si>
    <t>Kreivi Moritzinkatu 2A 14</t>
  </si>
  <si>
    <t>10600 Tammisaari</t>
  </si>
  <si>
    <t>044-023 3187</t>
  </si>
  <si>
    <t>seija.kannelsuo@gmail.com</t>
  </si>
  <si>
    <t>Brita Henriksson</t>
  </si>
  <si>
    <t>Terästie 14</t>
  </si>
  <si>
    <t>10410 Åminnefors</t>
  </si>
  <si>
    <t>0400-659 425</t>
  </si>
  <si>
    <t>brita.henriksson9144@luukku.com</t>
  </si>
  <si>
    <t>Maija Mäkelä</t>
  </si>
  <si>
    <t>Naapurinkatu 26</t>
  </si>
  <si>
    <t>Olavi Paukku</t>
  </si>
  <si>
    <t>Suolaketie 4 C 45</t>
  </si>
  <si>
    <t>040-554 1590</t>
  </si>
  <si>
    <t>juho.paukku@gmai.com</t>
  </si>
  <si>
    <t>hannu.juvani0@saunalahti.fi</t>
  </si>
  <si>
    <t>Heli heiskanen</t>
  </si>
  <si>
    <t>Purokatu 10-12 a 5</t>
  </si>
  <si>
    <t>FI95 4210 0010 0448 14</t>
  </si>
  <si>
    <t>Aija Lavikainen</t>
  </si>
  <si>
    <t>Koskenrannantie 8 As 3</t>
  </si>
  <si>
    <t>04600 Mäntsälä</t>
  </si>
  <si>
    <t>040-719 0103</t>
  </si>
  <si>
    <t>aija.lavikainen@msoynet.com</t>
  </si>
  <si>
    <t>Veteraanitie 5 A 9</t>
  </si>
  <si>
    <t>FI29 4055 7020 0734 59</t>
  </si>
  <si>
    <t>Kirsti Hiltunen</t>
  </si>
  <si>
    <t>Aila Vatjus-Anttila</t>
  </si>
  <si>
    <t>0400-619410</t>
  </si>
  <si>
    <t>aila.vatjus-anttila@elisanet.fi</t>
  </si>
  <si>
    <t>Hely Haavisto</t>
  </si>
  <si>
    <t>Katajapolku 8</t>
  </si>
  <si>
    <t>toivo.kavander@2me.fi</t>
  </si>
  <si>
    <t>Lisbeth Hellman</t>
  </si>
  <si>
    <t>Kappelisatamantie 148</t>
  </si>
  <si>
    <t>0400-514 385</t>
  </si>
  <si>
    <t>libbehellman@gmail.com</t>
  </si>
  <si>
    <t>Seppo Heimolinna</t>
  </si>
  <si>
    <t>Taivaskero 5 B 19</t>
  </si>
  <si>
    <t>040-170 4717</t>
  </si>
  <si>
    <t>sheimolinna@gmail.com</t>
  </si>
  <si>
    <t>Taivaskero 4 B 31</t>
  </si>
  <si>
    <t>00840 Helsinki</t>
  </si>
  <si>
    <t>mirja.lehtonen3@saunalahti.fi</t>
  </si>
  <si>
    <t>annamaria.laukkanen1@gmail.com</t>
  </si>
  <si>
    <t>Esko Malinen</t>
  </si>
  <si>
    <t>Louhenkuja 5</t>
  </si>
  <si>
    <t>050-563 9228</t>
  </si>
  <si>
    <t>esko.j.malinen@gmail.com</t>
  </si>
  <si>
    <t>Anja Valtanen</t>
  </si>
  <si>
    <t>Jurvalantie 1 A 27</t>
  </si>
  <si>
    <t>04200 Kerava</t>
  </si>
  <si>
    <t>040-567 7209</t>
  </si>
  <si>
    <t>anja.valtanen@pp.sonera.net</t>
  </si>
  <si>
    <t>Kirsti Nieminen</t>
  </si>
  <si>
    <t xml:space="preserve">Jäspilänpiha 23 B </t>
  </si>
  <si>
    <t>04250 Kerava</t>
  </si>
  <si>
    <t>09-242 3303</t>
  </si>
  <si>
    <t>kirsti.nieminen@kerava.fi</t>
  </si>
  <si>
    <t>Raimo Elonen</t>
  </si>
  <si>
    <t>Kiertotie 3A</t>
  </si>
  <si>
    <t>050-555 4076</t>
  </si>
  <si>
    <t>raimo.elonen@gmail.com</t>
  </si>
  <si>
    <t>Jorma Eklund</t>
  </si>
  <si>
    <t>041-505 2943</t>
  </si>
  <si>
    <t xml:space="preserve">Keski-Uudenmaan TkES ry </t>
  </si>
  <si>
    <t>0400-837 539</t>
  </si>
  <si>
    <t xml:space="preserve">040-550 8925 </t>
  </si>
  <si>
    <t>anja.husu@gmail.com</t>
  </si>
  <si>
    <t>Per-Olof Englund</t>
  </si>
  <si>
    <t>Staffaksentie 10</t>
  </si>
  <si>
    <t>07700 Koskenkylä</t>
  </si>
  <si>
    <t>0400-29 77 88</t>
  </si>
  <si>
    <t>perolofenglund@gmail.com</t>
  </si>
  <si>
    <t>puheenjojtajalle</t>
  </si>
  <si>
    <t>Jouko Räsänen</t>
  </si>
  <si>
    <t>Takkointie 11 as 2</t>
  </si>
  <si>
    <t>050-327 9073</t>
  </si>
  <si>
    <t>Marja-Leena Hellsten</t>
  </si>
  <si>
    <t>Asemakatu 3 A 6</t>
  </si>
  <si>
    <t>050-371 3508</t>
  </si>
  <si>
    <t>Kaivokselantie 4 B 26</t>
  </si>
  <si>
    <t>(ullaleena.miettinen@netsonic.fi)</t>
  </si>
  <si>
    <t>Leena Parrila</t>
  </si>
  <si>
    <t>Kaivokselantie 6 A 2</t>
  </si>
  <si>
    <t>040-730 5477</t>
  </si>
  <si>
    <t>leena.parrila@gmail.com</t>
  </si>
  <si>
    <t>Pentti Kauko</t>
  </si>
  <si>
    <t>Sahrantie 9 A 1</t>
  </si>
  <si>
    <t>050-369 7810</t>
  </si>
  <si>
    <t>pkkauko@gmail.com</t>
  </si>
  <si>
    <t>Marja Leppänen</t>
  </si>
  <si>
    <t>Korppitie 13 A</t>
  </si>
  <si>
    <t>01730 Vantaa</t>
  </si>
  <si>
    <t>040-709 3904</t>
  </si>
  <si>
    <t>mlleppanen@hotmail.com</t>
  </si>
  <si>
    <t>simo.riemunen@gmail.com</t>
  </si>
  <si>
    <t>040-746 3138</t>
  </si>
  <si>
    <r>
      <t xml:space="preserve">puheenjohtajalle </t>
    </r>
    <r>
      <rPr>
        <b/>
        <sz val="10"/>
        <color theme="1"/>
        <rFont val="Calibri"/>
        <family val="2"/>
        <scheme val="minor"/>
      </rPr>
      <t>sähköpostillla</t>
    </r>
  </si>
  <si>
    <t>050-566 8109</t>
  </si>
  <si>
    <t>Kaskikalliontie 8 H 20</t>
  </si>
  <si>
    <t>Annikki Vesalainen</t>
  </si>
  <si>
    <t>Oritie 3 B 11</t>
  </si>
  <si>
    <t>050-589 7627</t>
  </si>
  <si>
    <t>annikki.vesalainen@hotmail.com</t>
  </si>
  <si>
    <t>Sylvi Törrönen</t>
  </si>
  <si>
    <t>Ratsumiehenpolku 2 B 38</t>
  </si>
  <si>
    <t>041-507 6681</t>
  </si>
  <si>
    <t>sylvi.torronen@elisanet.fi</t>
  </si>
  <si>
    <t>Halkvikintie 180</t>
  </si>
  <si>
    <t>Seppo Kolehmainen</t>
  </si>
  <si>
    <t>Solhällantie 2</t>
  </si>
  <si>
    <t>seppo.kol@gmail.com</t>
  </si>
  <si>
    <t>Kujanpääntie 10 A</t>
  </si>
  <si>
    <t>Veikko Syrjä</t>
  </si>
  <si>
    <t>Impivaarantie 12</t>
  </si>
  <si>
    <t>0400-457 832</t>
  </si>
  <si>
    <t>veikko.syrja@gmai.com</t>
  </si>
  <si>
    <t>Kylväjänkuja 7 A 8</t>
  </si>
  <si>
    <t>tuusulan.es@gmail.com</t>
  </si>
  <si>
    <t>jorma.sulander@gmail.com;  tuusulan.es@gmail.com</t>
  </si>
  <si>
    <t>040-7610 659</t>
  </si>
  <si>
    <t>0400-394 330</t>
  </si>
  <si>
    <t>Arja Ripatti</t>
  </si>
  <si>
    <t>Koivumäentie 98</t>
  </si>
  <si>
    <t>05200 Rajamäki</t>
  </si>
  <si>
    <t>044-201 0612</t>
  </si>
  <si>
    <t>arja.ripatti@gmail.com</t>
  </si>
  <si>
    <t>Jukka Ylöstalo</t>
  </si>
  <si>
    <t>0400-841 204</t>
  </si>
  <si>
    <t>Eino Vierimaa</t>
  </si>
  <si>
    <t>02410 Kirkkonummi</t>
  </si>
  <si>
    <t>Hevoshaansilta 2 B 19</t>
  </si>
  <si>
    <t>040-725 6128</t>
  </si>
  <si>
    <t>eino.vierimaa@elisanet.fi</t>
  </si>
  <si>
    <t>Ediksentie 2 H 61</t>
  </si>
  <si>
    <t>040-753 4821</t>
  </si>
  <si>
    <t>050-355 3429</t>
  </si>
  <si>
    <t>marja-leena.hellsten@pp.inet.fi</t>
  </si>
  <si>
    <t>PJ kirjeposti</t>
  </si>
  <si>
    <t>returitu@luukku.com</t>
  </si>
  <si>
    <t>Myllypadontie 35</t>
  </si>
  <si>
    <t>04360 Tuusula</t>
  </si>
  <si>
    <t>Raija Gahmberg</t>
  </si>
  <si>
    <t>Metsämaantie 14</t>
  </si>
  <si>
    <t>0500-687077</t>
  </si>
  <si>
    <t>raija.gahmberg@kolumbus.fi</t>
  </si>
  <si>
    <t>050-400 2651</t>
  </si>
  <si>
    <t>Soile Harvio</t>
  </si>
  <si>
    <t>soile.harvio@gmail.com</t>
  </si>
  <si>
    <t>Pyhän Sigfridintie 4</t>
  </si>
  <si>
    <t>Kimmo Lahtinen</t>
  </si>
  <si>
    <t>Åminnenranta 12 B</t>
  </si>
  <si>
    <t>rauha.toiviainen@hotmail.com</t>
  </si>
  <si>
    <t>kimmo.k.lahtinen@elisanet.fi</t>
  </si>
  <si>
    <t>Rauha Toiviainen</t>
  </si>
  <si>
    <t xml:space="preserve">02780 ESPOO </t>
  </si>
  <si>
    <t>Sisämaantie 11 A</t>
  </si>
  <si>
    <t>Marja-Liisa lahtinen</t>
  </si>
  <si>
    <t>02780 ESPOO</t>
  </si>
  <si>
    <t>050-576 7832</t>
  </si>
  <si>
    <t>marja-liisa.lahtinen@elisanet.fi</t>
  </si>
  <si>
    <t>Sanna Tikkala</t>
  </si>
  <si>
    <t>Rantalaaksonkuja 8 C 21</t>
  </si>
  <si>
    <t>045-352 7630</t>
  </si>
  <si>
    <t xml:space="preserve">sanna.tikkala@gmail.com </t>
  </si>
  <si>
    <t>050-406 7436</t>
  </si>
  <si>
    <t>Eero Kangassalo</t>
  </si>
  <si>
    <t>Jyrkäntie 16</t>
  </si>
  <si>
    <t>07170 Pornainen</t>
  </si>
  <si>
    <t>040-590 5853</t>
  </si>
  <si>
    <t>Paavo Jantunen</t>
  </si>
  <si>
    <t>Nurminiityntie 1 D 47</t>
  </si>
  <si>
    <t>040-480 4606</t>
  </si>
  <si>
    <t>paavoej@gmail.com</t>
  </si>
  <si>
    <t>FI72 5780 4120 0437 62</t>
  </si>
  <si>
    <t>Heikki Konttinen</t>
  </si>
  <si>
    <t>Pitkäjärvenranta 5 B</t>
  </si>
  <si>
    <t>040-593 8062</t>
  </si>
  <si>
    <t>heikki.konttinen@kolumbus.fi</t>
  </si>
  <si>
    <t>Sirkka Häggqvist</t>
  </si>
  <si>
    <t>Päivälinnuntie 4</t>
  </si>
  <si>
    <t>02660 Espoo</t>
  </si>
  <si>
    <t>050-366 2537</t>
  </si>
  <si>
    <t>sirkka.haggqvist@kolumbus.fi</t>
  </si>
  <si>
    <t>Leena Närhi</t>
  </si>
  <si>
    <t>Karakalliontie 4 A 9</t>
  </si>
  <si>
    <t>050-585 1604</t>
  </si>
  <si>
    <t>leena.narhi@pp.inet.fi</t>
  </si>
  <si>
    <t>Kari Närhi</t>
  </si>
  <si>
    <t>040-419 1983</t>
  </si>
  <si>
    <t>kari.narhi@pp.inet.fi</t>
  </si>
  <si>
    <t>040-356 8944</t>
  </si>
  <si>
    <t>Seppo Kurki</t>
  </si>
  <si>
    <t>Venlantie 7 E 13</t>
  </si>
  <si>
    <t>040-510 794</t>
  </si>
  <si>
    <t>se.kurki@gmail.com</t>
  </si>
  <si>
    <t>Tuusankaari 12 A 2</t>
  </si>
  <si>
    <t>Virpi Kannisto</t>
  </si>
  <si>
    <t>Enäjärventie 5 A 11</t>
  </si>
  <si>
    <t>0500- 987 708</t>
  </si>
  <si>
    <t>virpi.kannisto@elisanet.fi</t>
  </si>
  <si>
    <t>Helena Kivinen</t>
  </si>
  <si>
    <t>Vanhan-Sepäntie 6-8 G 54</t>
  </si>
  <si>
    <t>0400-605 192</t>
  </si>
  <si>
    <t xml:space="preserve">helena.kivinen@gmail.com </t>
  </si>
  <si>
    <t>Leila Kallio</t>
  </si>
  <si>
    <t>Tornimäki 2 B 12</t>
  </si>
  <si>
    <t>050-513 7443</t>
  </si>
  <si>
    <t>Marjaana Heinonen</t>
  </si>
  <si>
    <t>Karpaattientie 27 B</t>
  </si>
  <si>
    <t>045-126 6547</t>
  </si>
  <si>
    <t>0451266547@netti.fi</t>
  </si>
  <si>
    <t>Kaisa Kaartinen</t>
  </si>
  <si>
    <t>Valakuja 4 B 38</t>
  </si>
  <si>
    <t>041-470 1379</t>
  </si>
  <si>
    <t>kaisakaartinen22@gmail.com</t>
  </si>
  <si>
    <t>050-412 3342</t>
  </si>
  <si>
    <t>050-354 7842</t>
  </si>
  <si>
    <t>Jouko Pirttikoski</t>
  </si>
  <si>
    <t>Enckellinkuja 9 J 18</t>
  </si>
  <si>
    <t>02610 Espoo</t>
  </si>
  <si>
    <t>040-757 9724</t>
  </si>
  <si>
    <t>jouko.pirttikoski@elisanet.fi</t>
  </si>
  <si>
    <t>kaisakaartinen22@gmail.com; minna.w@netti.fi</t>
  </si>
  <si>
    <t>Tuomo Sievinen</t>
  </si>
  <si>
    <t>Ruorimiehenkatu 3 E 88</t>
  </si>
  <si>
    <t>02320 Espoo</t>
  </si>
  <si>
    <t>040-742 6073</t>
  </si>
  <si>
    <t>tuomo.sievinen@gmail.com</t>
  </si>
  <si>
    <t>0400 402 172</t>
  </si>
  <si>
    <t>Eila Stirkkinen</t>
  </si>
  <si>
    <t>Minkkikuja 3 A 9</t>
  </si>
  <si>
    <t>050-571 0882</t>
  </si>
  <si>
    <t>eila.stirkkinen@kotiposti.net</t>
  </si>
  <si>
    <t>Aarne Kettunen</t>
  </si>
  <si>
    <t>Järvipuistonkatu 20 A 4</t>
  </si>
  <si>
    <t>04400 Järvenpää</t>
  </si>
  <si>
    <t>040-564 9968</t>
  </si>
  <si>
    <t>aarnekettunen@hotmail.com</t>
  </si>
  <si>
    <t>Marja-Liisa Lahtinen</t>
  </si>
  <si>
    <t>050-322 7422</t>
  </si>
  <si>
    <t>FI08 4006 0010 1938 25</t>
  </si>
  <si>
    <t>Leila Suominen</t>
  </si>
  <si>
    <t>Rajakatu 11-13 as 10</t>
  </si>
  <si>
    <t>045-274 8551</t>
  </si>
  <si>
    <t>FI97 4050 0010 1001 48</t>
  </si>
  <si>
    <t>040-724 0091</t>
  </si>
  <si>
    <t>riittaketosalmi@outlook.com</t>
  </si>
  <si>
    <t>Arja Koski</t>
  </si>
  <si>
    <t>Peltolantie 6 A 7</t>
  </si>
  <si>
    <t>040-592 5701</t>
  </si>
  <si>
    <t>Erkki Ristolainen</t>
  </si>
  <si>
    <t>Peltolantie 6 A</t>
  </si>
  <si>
    <t xml:space="preserve">04600 Mäntsälä </t>
  </si>
  <si>
    <t>0400-702 445</t>
  </si>
  <si>
    <t>Teuvo Kalliomäki</t>
  </si>
  <si>
    <t>Suolaketie 10 B 35</t>
  </si>
  <si>
    <t>0400-617 710</t>
  </si>
  <si>
    <t>teuvo.kalliomaki@pp.inet.fi</t>
  </si>
  <si>
    <t>Pertti Vuorenmäki</t>
  </si>
  <si>
    <t>Kauppamiehentie 2 A 12</t>
  </si>
  <si>
    <t>02100 Espoo</t>
  </si>
  <si>
    <t xml:space="preserve">sinikka.vuorenmaki@elisanet.fi </t>
  </si>
  <si>
    <t>Lilja Lukkarinen</t>
  </si>
  <si>
    <t>Vankkurikuja 7</t>
  </si>
  <si>
    <t>040 561 9028</t>
  </si>
  <si>
    <t>lilja.lukkarinen@saunalahti.fi</t>
  </si>
  <si>
    <t>Osmo Peltonen</t>
  </si>
  <si>
    <t>Rukkitie 6 b</t>
  </si>
  <si>
    <t>01260 Vantaa</t>
  </si>
  <si>
    <t>040-413 3434</t>
  </si>
  <si>
    <t>k.o.peltonen@elisanet.fi</t>
  </si>
  <si>
    <t>Rauni Mäki-Petäys</t>
  </si>
  <si>
    <t>Lehtomäentie 5 B</t>
  </si>
  <si>
    <t>040-507 4427</t>
  </si>
  <si>
    <t>jmakipetays@gmail.com</t>
  </si>
  <si>
    <t>Anja Lukjanov</t>
  </si>
  <si>
    <t>Maire Suomi</t>
  </si>
  <si>
    <t>050-537 6558</t>
  </si>
  <si>
    <t>maire.suomi@elisanet.fi</t>
  </si>
  <si>
    <t>Raija Träff</t>
  </si>
  <si>
    <t>040-702 8213</t>
  </si>
  <si>
    <t>raija.traff@kolumbus.fi</t>
  </si>
  <si>
    <t>Leena Typpö</t>
  </si>
  <si>
    <t>040-502 9396</t>
  </si>
  <si>
    <t>leena.ss@suomi24.fi</t>
  </si>
  <si>
    <t>Silja Toropainen</t>
  </si>
  <si>
    <t>050-593 2020</t>
  </si>
  <si>
    <t>Raine Oksanen</t>
  </si>
  <si>
    <t>040-044 4676</t>
  </si>
  <si>
    <t>Punamullantie 9 A 12</t>
  </si>
  <si>
    <t>Harjulanranta 1 C 2</t>
  </si>
  <si>
    <t>Tehtaantie 4 A 1</t>
  </si>
  <si>
    <t>040-745 3138</t>
  </si>
  <si>
    <t>Eeva Hurme</t>
  </si>
  <si>
    <t>Vanha Porvoontie 272 B</t>
  </si>
  <si>
    <t>050-572 2378</t>
  </si>
  <si>
    <t>eeva.hurme@kolumbus.fi</t>
  </si>
  <si>
    <t>040-750 5085</t>
  </si>
  <si>
    <t>Bastnäsintie 27</t>
  </si>
  <si>
    <t>04170 Paippinen</t>
  </si>
  <si>
    <t>040-417 2237</t>
  </si>
  <si>
    <t>saarnia@gmail.com</t>
  </si>
  <si>
    <t>Vanha Kuninkaantie 124</t>
  </si>
  <si>
    <t>040- 549 3798</t>
  </si>
  <si>
    <t>kirsti.hiltunen@saunalahti.fi</t>
  </si>
  <si>
    <t>Suursuontie 17 C</t>
  </si>
  <si>
    <t>050-598 1936</t>
  </si>
  <si>
    <t>Eero Salo</t>
  </si>
  <si>
    <t>Everstintie 2 A</t>
  </si>
  <si>
    <t>040-829 0606</t>
  </si>
  <si>
    <t>eero.salo@luukku.com</t>
  </si>
  <si>
    <t>Mirjam Veitonmäki</t>
  </si>
  <si>
    <t>Martinlaaksontie 40 B 12</t>
  </si>
  <si>
    <t>040-596 7513</t>
  </si>
  <si>
    <t>Yrjö Puhakka</t>
  </si>
  <si>
    <t>Sankarikuja 1 D 15</t>
  </si>
  <si>
    <t>050-571 2125</t>
  </si>
  <si>
    <t>yki.puhakka@elisanet.fi</t>
  </si>
  <si>
    <t>Ryytikuja 3 H 72</t>
  </si>
  <si>
    <t>Leena Karhu</t>
  </si>
  <si>
    <t>Metsämaantie 25. as.2</t>
  </si>
  <si>
    <t>02970 Espoo</t>
  </si>
  <si>
    <t>050 324 1861</t>
  </si>
  <si>
    <t>leenakarhu@elisanet.fi</t>
  </si>
  <si>
    <t>Leena Hellgrén</t>
  </si>
  <si>
    <t>leenam.hellgren@luukku.com</t>
  </si>
  <si>
    <t>Lauri Hellgrén</t>
  </si>
  <si>
    <t>leuri.a.hellgren@luukku.com</t>
  </si>
  <si>
    <t>Heikki Kautiainen</t>
  </si>
  <si>
    <t>heikki.kautiainen@gmail.com</t>
  </si>
  <si>
    <t>044-302 3575</t>
  </si>
  <si>
    <t>Koivukylän puistotie 33 F 28</t>
  </si>
  <si>
    <t>Eila Hyttinen</t>
  </si>
  <si>
    <t>050-526 9868</t>
  </si>
  <si>
    <t>eila.hyttinen@saunis.fi</t>
  </si>
  <si>
    <t>Talvikkitie 26 C 24</t>
  </si>
  <si>
    <t>Anna-Liisa Pakarinen</t>
  </si>
  <si>
    <t>040-587 9903</t>
  </si>
  <si>
    <t>ritva.nordlund@elisanet.fi</t>
  </si>
  <si>
    <t>040-551 1062</t>
  </si>
  <si>
    <t>Mustanmännistönk.88</t>
  </si>
  <si>
    <t>040-561 6104</t>
  </si>
  <si>
    <t>Maija Lehtinen</t>
  </si>
  <si>
    <t>Ritaritie 22</t>
  </si>
  <si>
    <t>10250 Inkoo</t>
  </si>
  <si>
    <t>maija.lehti@pp.inet.fi</t>
  </si>
  <si>
    <t>tapiotenhunen@live.fi</t>
  </si>
  <si>
    <t>leila.kallio@pp1.inet.fi</t>
  </si>
  <si>
    <t>Eelis Partanen</t>
  </si>
  <si>
    <t>Myllytie 10 A 7</t>
  </si>
  <si>
    <t>ritva.kontio@pp3.inet.fi</t>
  </si>
  <si>
    <t>Leena Vänskä</t>
  </si>
  <si>
    <t>050-306 6687</t>
  </si>
  <si>
    <t>vanska.leena@fonet.fi</t>
  </si>
  <si>
    <t>Karakalliontie 5 K 116</t>
  </si>
  <si>
    <t>Seppo Savolainen</t>
  </si>
  <si>
    <t>050-554 3755</t>
  </si>
  <si>
    <t>Aapelinkatu 5 F 62</t>
  </si>
  <si>
    <t>02230 Espoo</t>
  </si>
  <si>
    <t>s.savolainen@elisa.net.fi</t>
  </si>
  <si>
    <t>Lundinkatu 16</t>
  </si>
  <si>
    <t>040-704 1458</t>
  </si>
  <si>
    <t>anjalukjanov@gmail.com</t>
  </si>
  <si>
    <t>Nurmijärven ES ry</t>
  </si>
  <si>
    <t>2013
lähetetty</t>
  </si>
  <si>
    <t>2014
lähetetty</t>
  </si>
  <si>
    <t>netti</t>
  </si>
  <si>
    <t>nettisivu</t>
  </si>
  <si>
    <t>040-728 1803</t>
  </si>
  <si>
    <t>sihteeri</t>
  </si>
  <si>
    <t>Lammaslammentie 16 C 27</t>
  </si>
  <si>
    <t>Juha Gahmberg</t>
  </si>
  <si>
    <t>juha.gahmberg@kolumbus.fi</t>
  </si>
  <si>
    <t xml:space="preserve">veli-asta.heikkila@luukku.com </t>
  </si>
  <si>
    <t>Lehdokkitie 9 A 1</t>
  </si>
  <si>
    <t>apakari4@welho.com</t>
  </si>
  <si>
    <t>Tuula Salminen</t>
  </si>
  <si>
    <t>Olavintie 12 M</t>
  </si>
  <si>
    <t>04340 Tuusula</t>
  </si>
  <si>
    <t>040-594 6026</t>
  </si>
  <si>
    <t>(eila.hakkinen@gmail.com)</t>
  </si>
  <si>
    <t>Kiertotie 3 A</t>
  </si>
  <si>
    <t>Simeoninkuja 7</t>
  </si>
  <si>
    <t>Saratie 2 B 15</t>
  </si>
  <si>
    <t>Eila Yli-Hollo</t>
  </si>
  <si>
    <t>Eilantie 37</t>
  </si>
  <si>
    <t>01420 Vantaa</t>
  </si>
  <si>
    <t>050- 375 9505</t>
  </si>
  <si>
    <t>eila.ylihollo@gmail.com</t>
  </si>
  <si>
    <t>SIHTEERILLE</t>
  </si>
  <si>
    <t>sihteeri 6.3.</t>
  </si>
  <si>
    <t>netti/ sihteeri</t>
  </si>
  <si>
    <t>138.794</t>
  </si>
  <si>
    <t>122.896</t>
  </si>
  <si>
    <t>1971-</t>
  </si>
  <si>
    <t>1975-</t>
  </si>
  <si>
    <t>1977-</t>
  </si>
  <si>
    <t>1974-</t>
  </si>
  <si>
    <t>1975-02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</si>
</sst>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;@"/>
    <numFmt numFmtId="165" formatCode="0.0\ %"/>
    <numFmt numFmtId="166" formatCode="yyyy\-mm\-dd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name val="Calibri"/>
      <family val="2"/>
    </font>
    <font>
      <u/>
      <sz val="9"/>
      <color theme="10"/>
      <name val="Calibri"/>
      <family val="2"/>
    </font>
    <font>
      <sz val="10"/>
      <color rgb="FF9C65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9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vertical="top"/>
    </xf>
    <xf numFmtId="0" fontId="0" fillId="8" borderId="8" xfId="15" applyFont="1" applyAlignment="1">
      <alignment horizontal="left" vertical="top"/>
    </xf>
    <xf numFmtId="0" fontId="23" fillId="0" borderId="10" xfId="0" applyFont="1" applyBorder="1" applyAlignment="1">
      <alignment horizontal="left" vertical="top" wrapText="1"/>
    </xf>
    <xf numFmtId="0" fontId="20" fillId="8" borderId="8" xfId="15" applyNumberFormat="1" applyFont="1" applyAlignment="1">
      <alignment horizontal="left" vertical="top"/>
    </xf>
    <xf numFmtId="0" fontId="21" fillId="3" borderId="10" xfId="7" applyNumberFormat="1" applyFont="1" applyBorder="1" applyAlignment="1">
      <alignment horizontal="left" vertical="top"/>
    </xf>
    <xf numFmtId="0" fontId="20" fillId="8" borderId="11" xfId="15" applyNumberFormat="1" applyFont="1" applyBorder="1" applyAlignment="1">
      <alignment horizontal="left" vertical="top"/>
    </xf>
    <xf numFmtId="0" fontId="20" fillId="8" borderId="8" xfId="15" applyNumberFormat="1" applyFont="1" applyAlignment="1">
      <alignment horizontal="left" vertical="top" wrapText="1"/>
    </xf>
    <xf numFmtId="0" fontId="0" fillId="0" borderId="0" xfId="0" applyAlignment="1"/>
    <xf numFmtId="0" fontId="7" fillId="3" borderId="8" xfId="7" applyNumberFormat="1" applyBorder="1" applyAlignment="1">
      <alignment horizontal="left" vertical="top"/>
    </xf>
    <xf numFmtId="0" fontId="18" fillId="0" borderId="0" xfId="0" applyFont="1" applyAlignment="1"/>
    <xf numFmtId="0" fontId="20" fillId="8" borderId="8" xfId="15" applyFont="1"/>
    <xf numFmtId="0" fontId="18" fillId="0" borderId="10" xfId="0" applyFont="1" applyFill="1" applyBorder="1" applyAlignment="1">
      <alignment horizontal="left" vertical="top"/>
    </xf>
    <xf numFmtId="0" fontId="0" fillId="0" borderId="0" xfId="0" applyFill="1"/>
    <xf numFmtId="0" fontId="24" fillId="0" borderId="10" xfId="6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 wrapText="1"/>
    </xf>
    <xf numFmtId="0" fontId="18" fillId="0" borderId="13" xfId="15" applyFont="1" applyFill="1" applyBorder="1" applyAlignment="1">
      <alignment horizontal="left" vertical="top"/>
    </xf>
    <xf numFmtId="164" fontId="6" fillId="0" borderId="10" xfId="6" applyNumberFormat="1" applyFill="1" applyBorder="1" applyAlignment="1">
      <alignment horizontal="left" vertical="top"/>
    </xf>
    <xf numFmtId="164" fontId="18" fillId="0" borderId="10" xfId="0" applyNumberFormat="1" applyFont="1" applyFill="1" applyBorder="1" applyAlignment="1">
      <alignment horizontal="left" vertical="top" wrapText="1"/>
    </xf>
    <xf numFmtId="0" fontId="18" fillId="0" borderId="13" xfId="15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Alignment="1">
      <alignment wrapText="1"/>
    </xf>
    <xf numFmtId="0" fontId="22" fillId="0" borderId="10" xfId="0" applyFont="1" applyBorder="1" applyAlignment="1">
      <alignment vertical="top" wrapText="1"/>
    </xf>
    <xf numFmtId="0" fontId="20" fillId="8" borderId="11" xfId="15" applyNumberFormat="1" applyFont="1" applyBorder="1" applyAlignment="1">
      <alignment horizontal="left" vertical="top" wrapText="1"/>
    </xf>
    <xf numFmtId="0" fontId="18" fillId="8" borderId="8" xfId="15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8" fillId="0" borderId="0" xfId="0" applyFont="1"/>
    <xf numFmtId="0" fontId="20" fillId="8" borderId="8" xfId="15" applyFont="1" applyAlignment="1">
      <alignment horizontal="left" vertical="top"/>
    </xf>
    <xf numFmtId="0" fontId="14" fillId="0" borderId="10" xfId="14" applyBorder="1" applyAlignment="1">
      <alignment horizontal="left" vertical="top"/>
    </xf>
    <xf numFmtId="0" fontId="14" fillId="31" borderId="10" xfId="14" applyFill="1" applyBorder="1" applyAlignment="1">
      <alignment horizontal="left" vertical="top" wrapText="1"/>
    </xf>
    <xf numFmtId="0" fontId="14" fillId="8" borderId="8" xfId="14" applyNumberFormat="1" applyFill="1" applyBorder="1" applyAlignment="1">
      <alignment horizontal="left" vertical="top"/>
    </xf>
    <xf numFmtId="0" fontId="14" fillId="0" borderId="10" xfId="14" applyBorder="1" applyAlignment="1">
      <alignment horizontal="left" vertical="top" wrapText="1"/>
    </xf>
    <xf numFmtId="0" fontId="25" fillId="0" borderId="10" xfId="14" applyFont="1" applyFill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 wrapText="1"/>
    </xf>
    <xf numFmtId="0" fontId="27" fillId="3" borderId="0" xfId="7" applyNumberFormat="1" applyFont="1" applyBorder="1" applyAlignment="1">
      <alignment horizontal="left" vertical="top"/>
    </xf>
    <xf numFmtId="0" fontId="31" fillId="0" borderId="10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/>
    </xf>
    <xf numFmtId="0" fontId="30" fillId="0" borderId="10" xfId="0" applyFont="1" applyBorder="1" applyAlignment="1">
      <alignment horizontal="left" vertical="top"/>
    </xf>
    <xf numFmtId="0" fontId="30" fillId="0" borderId="10" xfId="0" applyFont="1" applyBorder="1" applyAlignment="1">
      <alignment horizontal="left" vertical="top" wrapText="1"/>
    </xf>
    <xf numFmtId="3" fontId="30" fillId="0" borderId="10" xfId="0" applyNumberFormat="1" applyFont="1" applyBorder="1" applyAlignment="1">
      <alignment horizontal="left" vertical="top"/>
    </xf>
    <xf numFmtId="0" fontId="29" fillId="0" borderId="0" xfId="0" applyFont="1" applyAlignment="1"/>
    <xf numFmtId="0" fontId="29" fillId="0" borderId="0" xfId="0" applyFont="1"/>
    <xf numFmtId="0" fontId="29" fillId="0" borderId="10" xfId="0" applyFont="1" applyBorder="1" applyAlignment="1">
      <alignment horizontal="left" vertical="top" wrapText="1"/>
    </xf>
    <xf numFmtId="0" fontId="30" fillId="0" borderId="10" xfId="0" applyNumberFormat="1" applyFont="1" applyBorder="1" applyAlignment="1">
      <alignment horizontal="left" vertical="top"/>
    </xf>
    <xf numFmtId="0" fontId="29" fillId="3" borderId="10" xfId="7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3" fontId="30" fillId="0" borderId="10" xfId="0" applyNumberFormat="1" applyFont="1" applyBorder="1" applyAlignment="1">
      <alignment horizontal="left" vertical="top" wrapText="1"/>
    </xf>
    <xf numFmtId="3" fontId="29" fillId="0" borderId="10" xfId="0" applyNumberFormat="1" applyFont="1" applyBorder="1" applyAlignment="1">
      <alignment horizontal="left" vertical="top" wrapText="1"/>
    </xf>
    <xf numFmtId="3" fontId="30" fillId="0" borderId="10" xfId="0" quotePrefix="1" applyNumberFormat="1" applyFont="1" applyBorder="1" applyAlignment="1">
      <alignment horizontal="left" vertical="top"/>
    </xf>
    <xf numFmtId="0" fontId="30" fillId="0" borderId="10" xfId="0" quotePrefix="1" applyFont="1" applyBorder="1" applyAlignment="1">
      <alignment horizontal="left" vertical="top"/>
    </xf>
    <xf numFmtId="0" fontId="30" fillId="0" borderId="10" xfId="0" applyFont="1" applyBorder="1" applyAlignment="1"/>
    <xf numFmtId="0" fontId="30" fillId="0" borderId="10" xfId="0" quotePrefix="1" applyFont="1" applyBorder="1" applyAlignment="1">
      <alignment horizontal="left" vertical="top" wrapText="1"/>
    </xf>
    <xf numFmtId="0" fontId="29" fillId="0" borderId="10" xfId="14" applyFont="1" applyBorder="1" applyAlignment="1">
      <alignment horizontal="left" vertical="top"/>
    </xf>
    <xf numFmtId="0" fontId="29" fillId="0" borderId="10" xfId="14" applyFont="1" applyBorder="1" applyAlignment="1">
      <alignment horizontal="left" vertical="top" wrapText="1"/>
    </xf>
    <xf numFmtId="0" fontId="30" fillId="0" borderId="0" xfId="0" applyFont="1"/>
    <xf numFmtId="0" fontId="29" fillId="0" borderId="10" xfId="14" applyFont="1" applyFill="1" applyBorder="1" applyAlignment="1">
      <alignment horizontal="left"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0" fillId="0" borderId="10" xfId="0" applyFont="1" applyBorder="1"/>
    <xf numFmtId="0" fontId="30" fillId="0" borderId="10" xfId="14" applyFont="1" applyFill="1" applyBorder="1" applyAlignment="1">
      <alignment horizontal="left" vertical="top"/>
    </xf>
    <xf numFmtId="0" fontId="30" fillId="0" borderId="10" xfId="14" applyFont="1" applyBorder="1" applyAlignment="1">
      <alignment horizontal="left" vertical="top" wrapText="1"/>
    </xf>
    <xf numFmtId="0" fontId="30" fillId="0" borderId="10" xfId="14" quotePrefix="1" applyFont="1" applyBorder="1" applyAlignment="1">
      <alignment horizontal="left" vertical="top" wrapText="1"/>
    </xf>
    <xf numFmtId="0" fontId="32" fillId="0" borderId="10" xfId="42" applyFont="1" applyBorder="1" applyAlignment="1" applyProtection="1">
      <alignment horizontal="left" vertical="top"/>
    </xf>
    <xf numFmtId="0" fontId="29" fillId="0" borderId="0" xfId="0" applyNumberFormat="1" applyFont="1" applyAlignment="1">
      <alignment horizontal="left"/>
    </xf>
    <xf numFmtId="0" fontId="30" fillId="0" borderId="12" xfId="0" applyFont="1" applyBorder="1"/>
    <xf numFmtId="0" fontId="29" fillId="0" borderId="12" xfId="0" applyFont="1" applyBorder="1"/>
    <xf numFmtId="0" fontId="31" fillId="0" borderId="10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/>
    </xf>
    <xf numFmtId="0" fontId="30" fillId="0" borderId="10" xfId="6" applyFont="1" applyFill="1" applyBorder="1" applyAlignment="1">
      <alignment horizontal="left" vertical="top"/>
    </xf>
    <xf numFmtId="0" fontId="30" fillId="0" borderId="10" xfId="0" applyFont="1" applyFill="1" applyBorder="1" applyAlignment="1">
      <alignment horizontal="left" vertical="top"/>
    </xf>
    <xf numFmtId="0" fontId="30" fillId="0" borderId="10" xfId="0" applyFont="1" applyFill="1" applyBorder="1" applyAlignment="1">
      <alignment horizontal="left" vertical="top" wrapText="1"/>
    </xf>
    <xf numFmtId="0" fontId="29" fillId="0" borderId="10" xfId="7" applyFont="1" applyFill="1" applyBorder="1" applyAlignment="1">
      <alignment horizontal="left" vertical="top"/>
    </xf>
    <xf numFmtId="0" fontId="30" fillId="0" borderId="10" xfId="6" applyFont="1" applyFill="1" applyBorder="1" applyAlignment="1">
      <alignment horizontal="left" vertical="top" wrapText="1"/>
    </xf>
    <xf numFmtId="0" fontId="29" fillId="0" borderId="10" xfId="7" applyFont="1" applyFill="1" applyBorder="1" applyAlignment="1">
      <alignment horizontal="left" vertical="top" wrapText="1"/>
    </xf>
    <xf numFmtId="0" fontId="30" fillId="0" borderId="0" xfId="0" applyFont="1" applyFill="1" applyAlignment="1">
      <alignment vertical="top"/>
    </xf>
    <xf numFmtId="3" fontId="30" fillId="0" borderId="10" xfId="0" applyNumberFormat="1" applyFont="1" applyFill="1" applyBorder="1" applyAlignment="1">
      <alignment horizontal="left" vertical="top"/>
    </xf>
    <xf numFmtId="0" fontId="30" fillId="0" borderId="0" xfId="6" applyFont="1" applyFill="1"/>
    <xf numFmtId="0" fontId="25" fillId="0" borderId="10" xfId="14" applyFont="1" applyBorder="1" applyAlignment="1">
      <alignment horizontal="left" vertical="top"/>
    </xf>
    <xf numFmtId="0" fontId="7" fillId="3" borderId="0" xfId="7" applyAlignment="1">
      <alignment vertical="top"/>
    </xf>
    <xf numFmtId="0" fontId="14" fillId="0" borderId="10" xfId="14" quotePrefix="1" applyBorder="1" applyAlignment="1">
      <alignment horizontal="left" vertical="top"/>
    </xf>
    <xf numFmtId="0" fontId="7" fillId="3" borderId="10" xfId="7" applyBorder="1" applyAlignment="1">
      <alignment horizontal="left" vertical="top" wrapText="1"/>
    </xf>
    <xf numFmtId="0" fontId="7" fillId="3" borderId="10" xfId="7" quotePrefix="1" applyBorder="1" applyAlignment="1">
      <alignment horizontal="left" vertical="top" wrapText="1"/>
    </xf>
    <xf numFmtId="3" fontId="14" fillId="0" borderId="10" xfId="14" quotePrefix="1" applyNumberFormat="1" applyBorder="1" applyAlignment="1">
      <alignment horizontal="left" vertical="top"/>
    </xf>
    <xf numFmtId="0" fontId="14" fillId="0" borderId="10" xfId="14" applyBorder="1"/>
    <xf numFmtId="3" fontId="14" fillId="0" borderId="10" xfId="14" quotePrefix="1" applyNumberFormat="1" applyBorder="1" applyAlignment="1">
      <alignment horizontal="left" vertical="top" wrapText="1"/>
    </xf>
    <xf numFmtId="0" fontId="14" fillId="0" borderId="10" xfId="14" applyFill="1" applyBorder="1" applyAlignment="1">
      <alignment horizontal="left" vertical="top"/>
    </xf>
    <xf numFmtId="0" fontId="28" fillId="8" borderId="8" xfId="42" applyNumberFormat="1" applyFill="1" applyBorder="1" applyAlignment="1" applyProtection="1">
      <alignment horizontal="left" vertical="top" wrapText="1"/>
    </xf>
    <xf numFmtId="0" fontId="33" fillId="8" borderId="0" xfId="42" applyNumberFormat="1" applyFont="1" applyFill="1" applyBorder="1" applyAlignment="1" applyProtection="1">
      <alignment horizontal="left" vertical="top"/>
    </xf>
    <xf numFmtId="3" fontId="14" fillId="0" borderId="10" xfId="14" applyNumberFormat="1" applyBorder="1" applyAlignment="1">
      <alignment horizontal="left" vertical="top"/>
    </xf>
    <xf numFmtId="0" fontId="14" fillId="0" borderId="0" xfId="14"/>
    <xf numFmtId="0" fontId="25" fillId="0" borderId="10" xfId="14" quotePrefix="1" applyFont="1" applyBorder="1" applyAlignment="1">
      <alignment horizontal="left" vertical="top"/>
    </xf>
    <xf numFmtId="0" fontId="25" fillId="0" borderId="10" xfId="14" applyFont="1" applyBorder="1" applyAlignment="1">
      <alignment horizontal="left" vertical="top" wrapText="1"/>
    </xf>
    <xf numFmtId="0" fontId="26" fillId="0" borderId="10" xfId="14" applyFont="1" applyBorder="1" applyAlignment="1">
      <alignment horizontal="left" vertical="top" wrapText="1"/>
    </xf>
    <xf numFmtId="0" fontId="25" fillId="0" borderId="0" xfId="14" applyFont="1"/>
    <xf numFmtId="0" fontId="25" fillId="0" borderId="10" xfId="14" applyFont="1" applyFill="1" applyBorder="1" applyAlignment="1">
      <alignment horizontal="left" vertical="top" wrapText="1"/>
    </xf>
    <xf numFmtId="3" fontId="25" fillId="0" borderId="10" xfId="14" applyNumberFormat="1" applyFont="1" applyBorder="1" applyAlignment="1">
      <alignment horizontal="left" vertical="top"/>
    </xf>
    <xf numFmtId="0" fontId="30" fillId="0" borderId="0" xfId="14" applyFont="1" applyFill="1"/>
    <xf numFmtId="165" fontId="17" fillId="0" borderId="0" xfId="0" applyNumberFormat="1" applyFont="1" applyAlignment="1">
      <alignment horizontal="left"/>
    </xf>
    <xf numFmtId="0" fontId="25" fillId="0" borderId="10" xfId="0" applyFont="1" applyFill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3" fontId="25" fillId="0" borderId="10" xfId="0" quotePrefix="1" applyNumberFormat="1" applyFont="1" applyBorder="1" applyAlignment="1">
      <alignment horizontal="left" vertical="top"/>
    </xf>
    <xf numFmtId="0" fontId="25" fillId="0" borderId="10" xfId="0" quotePrefix="1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vertical="top" wrapText="1"/>
    </xf>
    <xf numFmtId="3" fontId="25" fillId="0" borderId="10" xfId="0" applyNumberFormat="1" applyFont="1" applyBorder="1" applyAlignment="1">
      <alignment horizontal="left" vertical="top"/>
    </xf>
    <xf numFmtId="0" fontId="7" fillId="3" borderId="10" xfId="7" applyBorder="1" applyAlignment="1">
      <alignment horizontal="left" vertical="top"/>
    </xf>
    <xf numFmtId="0" fontId="14" fillId="0" borderId="0" xfId="0" applyFont="1" applyAlignment="1"/>
    <xf numFmtId="0" fontId="14" fillId="31" borderId="10" xfId="14" applyFill="1" applyBorder="1" applyAlignment="1">
      <alignment horizontal="left" vertical="top" wrapText="1"/>
    </xf>
    <xf numFmtId="0" fontId="14" fillId="8" borderId="8" xfId="14" applyNumberFormat="1" applyFill="1" applyBorder="1" applyAlignment="1">
      <alignment horizontal="left" vertical="top"/>
    </xf>
    <xf numFmtId="0" fontId="30" fillId="0" borderId="10" xfId="0" applyFont="1" applyBorder="1" applyAlignment="1">
      <alignment horizontal="left" vertical="top"/>
    </xf>
    <xf numFmtId="3" fontId="25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166" fontId="19" fillId="0" borderId="10" xfId="0" applyNumberFormat="1" applyFont="1" applyBorder="1" applyAlignment="1">
      <alignment horizontal="left" vertical="top" wrapText="1"/>
    </xf>
    <xf numFmtId="166" fontId="24" fillId="2" borderId="14" xfId="6" applyNumberFormat="1" applyFont="1" applyBorder="1" applyAlignment="1">
      <alignment horizontal="left" vertical="top"/>
    </xf>
    <xf numFmtId="166" fontId="6" fillId="2" borderId="14" xfId="6" applyNumberFormat="1" applyBorder="1" applyAlignment="1">
      <alignment horizontal="left" vertical="top"/>
    </xf>
    <xf numFmtId="166" fontId="24" fillId="2" borderId="10" xfId="6" applyNumberFormat="1" applyFont="1" applyBorder="1" applyAlignment="1">
      <alignment horizontal="left" vertical="top"/>
    </xf>
    <xf numFmtId="166" fontId="6" fillId="2" borderId="10" xfId="6" applyNumberFormat="1" applyBorder="1" applyAlignment="1">
      <alignment horizontal="left" vertical="top"/>
    </xf>
    <xf numFmtId="166" fontId="8" fillId="4" borderId="10" xfId="8" applyNumberFormat="1" applyBorder="1" applyAlignment="1">
      <alignment horizontal="left" vertical="top"/>
    </xf>
    <xf numFmtId="166" fontId="30" fillId="0" borderId="10" xfId="0" applyNumberFormat="1" applyFont="1" applyFill="1" applyBorder="1" applyAlignment="1">
      <alignment horizontal="left" vertical="top"/>
    </xf>
    <xf numFmtId="166" fontId="34" fillId="4" borderId="14" xfId="8" applyNumberFormat="1" applyFont="1" applyBorder="1" applyAlignment="1">
      <alignment horizontal="left" vertical="top"/>
    </xf>
    <xf numFmtId="166" fontId="30" fillId="0" borderId="14" xfId="15" applyNumberFormat="1" applyFont="1" applyFill="1" applyBorder="1" applyAlignment="1">
      <alignment horizontal="left" vertical="top"/>
    </xf>
    <xf numFmtId="166" fontId="8" fillId="4" borderId="14" xfId="8" applyNumberFormat="1" applyBorder="1" applyAlignment="1">
      <alignment horizontal="left" vertical="top"/>
    </xf>
    <xf numFmtId="166" fontId="30" fillId="0" borderId="10" xfId="6" applyNumberFormat="1" applyFont="1" applyFill="1" applyBorder="1" applyAlignment="1">
      <alignment horizontal="left" vertical="top"/>
    </xf>
    <xf numFmtId="166" fontId="18" fillId="33" borderId="14" xfId="15" applyNumberFormat="1" applyFont="1" applyFill="1" applyBorder="1" applyAlignment="1">
      <alignment horizontal="left" vertical="top"/>
    </xf>
    <xf numFmtId="166" fontId="24" fillId="2" borderId="14" xfId="6" applyNumberFormat="1" applyFont="1" applyBorder="1" applyAlignment="1">
      <alignment horizontal="left" vertical="top" wrapText="1"/>
    </xf>
    <xf numFmtId="166" fontId="30" fillId="0" borderId="14" xfId="15" applyNumberFormat="1" applyFont="1" applyFill="1" applyBorder="1" applyAlignment="1">
      <alignment horizontal="left" vertical="top" wrapText="1"/>
    </xf>
    <xf numFmtId="166" fontId="18" fillId="33" borderId="10" xfId="0" applyNumberFormat="1" applyFont="1" applyFill="1" applyBorder="1" applyAlignment="1">
      <alignment horizontal="left" vertical="top" wrapText="1"/>
    </xf>
    <xf numFmtId="166" fontId="34" fillId="4" borderId="10" xfId="8" applyNumberFormat="1" applyFont="1" applyBorder="1" applyAlignment="1">
      <alignment horizontal="left" vertical="top"/>
    </xf>
    <xf numFmtId="166" fontId="6" fillId="2" borderId="14" xfId="6" applyNumberFormat="1" applyBorder="1" applyAlignment="1">
      <alignment horizontal="left" vertical="top" wrapText="1"/>
    </xf>
    <xf numFmtId="0" fontId="18" fillId="0" borderId="15" xfId="0" applyNumberFormat="1" applyFont="1" applyBorder="1" applyAlignment="1">
      <alignment horizontal="right"/>
    </xf>
    <xf numFmtId="9" fontId="18" fillId="0" borderId="0" xfId="0" applyNumberFormat="1" applyFont="1" applyBorder="1"/>
    <xf numFmtId="9" fontId="18" fillId="0" borderId="16" xfId="0" applyNumberFormat="1" applyFont="1" applyBorder="1"/>
    <xf numFmtId="166" fontId="18" fillId="0" borderId="17" xfId="0" applyNumberFormat="1" applyFont="1" applyBorder="1"/>
    <xf numFmtId="166" fontId="18" fillId="0" borderId="16" xfId="0" applyNumberFormat="1" applyFont="1" applyBorder="1"/>
    <xf numFmtId="0" fontId="14" fillId="0" borderId="10" xfId="14" applyFont="1" applyBorder="1" applyAlignment="1">
      <alignment horizontal="left" vertical="top"/>
    </xf>
    <xf numFmtId="3" fontId="14" fillId="0" borderId="10" xfId="14" applyNumberFormat="1" applyFont="1" applyBorder="1" applyAlignment="1">
      <alignment horizontal="left" vertical="top"/>
    </xf>
    <xf numFmtId="166" fontId="6" fillId="2" borderId="10" xfId="6" applyNumberForma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0" xfId="0" quotePrefix="1" applyFont="1" applyBorder="1" applyAlignment="1">
      <alignment horizontal="left" vertical="top" wrapText="1"/>
    </xf>
    <xf numFmtId="0" fontId="26" fillId="8" borderId="8" xfId="15" applyNumberFormat="1" applyFont="1" applyAlignment="1">
      <alignment horizontal="left" vertical="top"/>
    </xf>
    <xf numFmtId="0" fontId="35" fillId="0" borderId="10" xfId="0" applyFont="1" applyFill="1" applyBorder="1" applyAlignment="1">
      <alignment horizontal="left" vertical="top"/>
    </xf>
    <xf numFmtId="0" fontId="36" fillId="0" borderId="10" xfId="7" applyFont="1" applyFill="1" applyBorder="1" applyAlignment="1">
      <alignment horizontal="left" vertical="top"/>
    </xf>
    <xf numFmtId="166" fontId="31" fillId="0" borderId="10" xfId="0" applyNumberFormat="1" applyFont="1" applyFill="1" applyBorder="1" applyAlignment="1">
      <alignment horizontal="left" vertical="top" wrapText="1"/>
    </xf>
    <xf numFmtId="166" fontId="14" fillId="0" borderId="10" xfId="14" applyNumberFormat="1" applyFill="1" applyBorder="1" applyAlignment="1">
      <alignment horizontal="left" vertical="top"/>
    </xf>
    <xf numFmtId="166" fontId="30" fillId="0" borderId="10" xfId="0" applyNumberFormat="1" applyFont="1" applyFill="1" applyBorder="1" applyAlignment="1">
      <alignment horizontal="left" vertical="top" wrapText="1"/>
    </xf>
    <xf numFmtId="166" fontId="25" fillId="0" borderId="10" xfId="14" applyNumberFormat="1" applyFont="1" applyFill="1" applyBorder="1" applyAlignment="1">
      <alignment horizontal="left" vertical="top"/>
    </xf>
    <xf numFmtId="166" fontId="29" fillId="0" borderId="0" xfId="0" applyNumberFormat="1" applyFont="1"/>
    <xf numFmtId="166" fontId="0" fillId="0" borderId="0" xfId="0" applyNumberFormat="1"/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perlinkki" xfId="42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sakaartinen22@gmail.com;" TargetMode="External"/><Relationship Id="rId1" Type="http://schemas.openxmlformats.org/officeDocument/2006/relationships/hyperlink" Target="mailto:raija.gahmberg@kolumbus.f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GridLines="0" showZeros="0" tabSelected="1" zoomScaleNormal="100" zoomScaleSheetLayoutView="64" workbookViewId="0">
      <pane xSplit="3" ySplit="1" topLeftCell="D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RowHeight="14.5" x14ac:dyDescent="0.35"/>
  <cols>
    <col min="1" max="1" width="11.6328125" style="137" hidden="1" customWidth="1"/>
    <col min="2" max="2" width="11.6328125" style="137" customWidth="1"/>
    <col min="3" max="3" width="28.54296875" customWidth="1"/>
    <col min="4" max="4" width="16" customWidth="1"/>
    <col min="5" max="5" width="21.36328125" customWidth="1"/>
    <col min="6" max="6" width="8.36328125" customWidth="1"/>
    <col min="7" max="7" width="12.36328125" style="152" customWidth="1"/>
    <col min="8" max="8" width="1.90625" customWidth="1"/>
    <col min="9" max="9" width="20.453125" style="11" bestFit="1" customWidth="1"/>
    <col min="10" max="10" width="20.6328125" style="11" customWidth="1"/>
    <col min="11" max="11" width="15.6328125" style="11" customWidth="1"/>
    <col min="12" max="12" width="13.6328125" style="11" customWidth="1"/>
    <col min="13" max="13" width="30" bestFit="1" customWidth="1"/>
    <col min="14" max="14" width="15.6328125" customWidth="1"/>
    <col min="15" max="15" width="18.6328125" customWidth="1"/>
    <col min="16" max="16" width="15.6328125" customWidth="1"/>
    <col min="17" max="17" width="23.36328125" customWidth="1"/>
    <col min="18" max="18" width="30.36328125" customWidth="1"/>
    <col min="19" max="19" width="20" bestFit="1" customWidth="1"/>
    <col min="20" max="20" width="24.6328125" bestFit="1" customWidth="1"/>
    <col min="21" max="21" width="15.453125" bestFit="1" customWidth="1"/>
    <col min="22" max="22" width="14.36328125" customWidth="1"/>
    <col min="23" max="23" width="27" bestFit="1" customWidth="1"/>
    <col min="24" max="24" width="16.6328125" customWidth="1"/>
    <col min="25" max="25" width="22" customWidth="1"/>
    <col min="26" max="26" width="15.90625" customWidth="1"/>
    <col min="27" max="27" width="14.36328125" customWidth="1"/>
    <col min="28" max="28" width="26.6328125" customWidth="1"/>
    <col min="29" max="29" width="16.6328125" customWidth="1"/>
    <col min="30" max="30" width="22.08984375" customWidth="1"/>
    <col min="31" max="31" width="15.36328125" customWidth="1"/>
    <col min="32" max="32" width="12.6328125" customWidth="1"/>
    <col min="33" max="33" width="24.6328125" customWidth="1"/>
    <col min="34" max="34" width="21.90625" customWidth="1"/>
    <col min="35" max="35" width="23.08984375" customWidth="1"/>
    <col min="36" max="36" width="15.36328125" customWidth="1"/>
    <col min="37" max="37" width="13.453125" customWidth="1"/>
    <col min="38" max="38" width="31.36328125" customWidth="1"/>
    <col min="39" max="39" width="18.453125" customWidth="1"/>
    <col min="40" max="40" width="24.6328125" customWidth="1"/>
    <col min="41" max="41" width="15.90625" customWidth="1"/>
    <col min="42" max="42" width="15.54296875" customWidth="1"/>
    <col min="43" max="43" width="30" customWidth="1"/>
    <col min="44" max="44" width="37.6328125" bestFit="1" customWidth="1"/>
    <col min="45" max="45" width="44.54296875" bestFit="1" customWidth="1"/>
    <col min="46" max="46" width="24.6328125" customWidth="1"/>
  </cols>
  <sheetData>
    <row r="1" spans="1:46" s="2" customFormat="1" ht="26" x14ac:dyDescent="0.35">
      <c r="A1" s="117" t="s">
        <v>971</v>
      </c>
      <c r="B1" s="117" t="s">
        <v>972</v>
      </c>
      <c r="C1" s="40" t="s">
        <v>0</v>
      </c>
      <c r="D1" s="40" t="s">
        <v>1</v>
      </c>
      <c r="E1" s="71" t="s">
        <v>2</v>
      </c>
      <c r="F1" s="71" t="s">
        <v>448</v>
      </c>
      <c r="G1" s="147" t="s">
        <v>3</v>
      </c>
      <c r="H1" s="71" t="s">
        <v>18</v>
      </c>
      <c r="I1" s="72" t="s">
        <v>4</v>
      </c>
      <c r="J1" s="72" t="s">
        <v>5</v>
      </c>
      <c r="K1" s="41" t="s">
        <v>6</v>
      </c>
      <c r="L1" s="41" t="s">
        <v>7</v>
      </c>
      <c r="M1" s="40" t="s">
        <v>8</v>
      </c>
      <c r="N1" s="40" t="s">
        <v>579</v>
      </c>
      <c r="O1" s="40" t="s">
        <v>5</v>
      </c>
      <c r="P1" s="40" t="s">
        <v>6</v>
      </c>
      <c r="Q1" s="40" t="s">
        <v>7</v>
      </c>
      <c r="R1" s="40" t="s">
        <v>8</v>
      </c>
      <c r="S1" s="40" t="s">
        <v>10</v>
      </c>
      <c r="T1" s="40" t="s">
        <v>5</v>
      </c>
      <c r="U1" s="40" t="s">
        <v>6</v>
      </c>
      <c r="V1" s="40" t="s">
        <v>7</v>
      </c>
      <c r="W1" s="40" t="s">
        <v>8</v>
      </c>
      <c r="X1" s="40" t="s">
        <v>11</v>
      </c>
      <c r="Y1" s="40" t="s">
        <v>5</v>
      </c>
      <c r="Z1" s="40" t="s">
        <v>6</v>
      </c>
      <c r="AA1" s="40" t="s">
        <v>7</v>
      </c>
      <c r="AB1" s="40" t="s">
        <v>8</v>
      </c>
      <c r="AC1" s="40" t="s">
        <v>12</v>
      </c>
      <c r="AD1" s="40" t="s">
        <v>5</v>
      </c>
      <c r="AE1" s="40" t="s">
        <v>6</v>
      </c>
      <c r="AF1" s="40" t="s">
        <v>7</v>
      </c>
      <c r="AG1" s="40" t="s">
        <v>8</v>
      </c>
      <c r="AH1" s="40" t="s">
        <v>13</v>
      </c>
      <c r="AI1" s="40" t="s">
        <v>5</v>
      </c>
      <c r="AJ1" s="40" t="s">
        <v>6</v>
      </c>
      <c r="AK1" s="40" t="s">
        <v>7</v>
      </c>
      <c r="AL1" s="40" t="s">
        <v>8</v>
      </c>
      <c r="AM1" s="40" t="s">
        <v>14</v>
      </c>
      <c r="AN1" s="40" t="s">
        <v>5</v>
      </c>
      <c r="AO1" s="40" t="s">
        <v>6</v>
      </c>
      <c r="AP1" s="40" t="s">
        <v>7</v>
      </c>
      <c r="AQ1" s="40" t="s">
        <v>8</v>
      </c>
      <c r="AR1" s="1" t="s">
        <v>15</v>
      </c>
      <c r="AS1" s="5"/>
      <c r="AT1" s="5"/>
    </row>
    <row r="2" spans="1:46" x14ac:dyDescent="0.35">
      <c r="A2" s="118">
        <v>41290</v>
      </c>
      <c r="B2" s="119">
        <v>41626</v>
      </c>
      <c r="C2" s="42" t="s">
        <v>547</v>
      </c>
      <c r="D2" s="42" t="s">
        <v>81</v>
      </c>
      <c r="E2" s="73" t="s">
        <v>516</v>
      </c>
      <c r="F2" s="74">
        <v>156140</v>
      </c>
      <c r="G2" s="123">
        <v>33290</v>
      </c>
      <c r="H2" s="75"/>
      <c r="I2" s="74" t="s">
        <v>362</v>
      </c>
      <c r="J2" s="74" t="s">
        <v>517</v>
      </c>
      <c r="K2" s="42" t="s">
        <v>518</v>
      </c>
      <c r="L2" s="44" t="s">
        <v>363</v>
      </c>
      <c r="M2" s="42" t="s">
        <v>364</v>
      </c>
      <c r="N2" s="42" t="s">
        <v>367</v>
      </c>
      <c r="O2" s="42" t="s">
        <v>521</v>
      </c>
      <c r="P2" s="42" t="s">
        <v>522</v>
      </c>
      <c r="Q2" s="42" t="s">
        <v>368</v>
      </c>
      <c r="R2" s="42" t="s">
        <v>369</v>
      </c>
      <c r="S2" s="42" t="s">
        <v>365</v>
      </c>
      <c r="T2" s="42" t="s">
        <v>519</v>
      </c>
      <c r="U2" s="42" t="s">
        <v>520</v>
      </c>
      <c r="V2" s="42" t="s">
        <v>702</v>
      </c>
      <c r="W2" s="42" t="s">
        <v>366</v>
      </c>
      <c r="X2" s="42" t="s">
        <v>367</v>
      </c>
      <c r="Y2" s="42" t="s">
        <v>521</v>
      </c>
      <c r="Z2" s="42" t="s">
        <v>522</v>
      </c>
      <c r="AA2" s="42" t="s">
        <v>368</v>
      </c>
      <c r="AB2" s="45" t="s">
        <v>369</v>
      </c>
      <c r="AC2" s="42"/>
      <c r="AD2" s="42"/>
      <c r="AE2" s="42"/>
      <c r="AF2" s="42"/>
      <c r="AG2" s="42"/>
      <c r="AH2" s="32" t="s">
        <v>830</v>
      </c>
      <c r="AI2" s="32" t="s">
        <v>831</v>
      </c>
      <c r="AJ2" s="32" t="s">
        <v>832</v>
      </c>
      <c r="AK2" s="93" t="s">
        <v>833</v>
      </c>
      <c r="AL2" s="94" t="s">
        <v>834</v>
      </c>
      <c r="AM2" s="43"/>
      <c r="AN2" s="47"/>
      <c r="AO2" s="47"/>
      <c r="AP2" s="47"/>
      <c r="AQ2" s="47"/>
      <c r="AR2" s="4" t="s">
        <v>189</v>
      </c>
      <c r="AS2" s="9" t="str">
        <f t="shared" ref="AS2" si="0">M2</f>
        <v xml:space="preserve">taisto.vihko@nettiviesti.fi </v>
      </c>
      <c r="AT2" s="9"/>
    </row>
    <row r="3" spans="1:46" x14ac:dyDescent="0.35">
      <c r="A3" s="118">
        <v>41310</v>
      </c>
      <c r="B3" s="119">
        <v>41651</v>
      </c>
      <c r="C3" s="42" t="s">
        <v>548</v>
      </c>
      <c r="D3" s="42" t="s">
        <v>81</v>
      </c>
      <c r="E3" s="74" t="s">
        <v>417</v>
      </c>
      <c r="F3" s="74">
        <v>127744</v>
      </c>
      <c r="G3" s="148">
        <v>28570</v>
      </c>
      <c r="H3" s="75"/>
      <c r="I3" s="74" t="s">
        <v>388</v>
      </c>
      <c r="J3" s="74" t="s">
        <v>389</v>
      </c>
      <c r="K3" s="42" t="s">
        <v>390</v>
      </c>
      <c r="L3" s="42" t="s">
        <v>391</v>
      </c>
      <c r="M3" s="42" t="s">
        <v>392</v>
      </c>
      <c r="N3" s="42" t="s">
        <v>393</v>
      </c>
      <c r="O3" s="42" t="s">
        <v>705</v>
      </c>
      <c r="P3" s="42" t="s">
        <v>390</v>
      </c>
      <c r="Q3" s="42" t="s">
        <v>394</v>
      </c>
      <c r="R3" s="42" t="s">
        <v>395</v>
      </c>
      <c r="S3" s="42" t="s">
        <v>706</v>
      </c>
      <c r="T3" s="42" t="s">
        <v>707</v>
      </c>
      <c r="U3" s="42" t="s">
        <v>390</v>
      </c>
      <c r="V3" s="42" t="s">
        <v>708</v>
      </c>
      <c r="W3" s="42" t="s">
        <v>709</v>
      </c>
      <c r="X3" s="42" t="s">
        <v>710</v>
      </c>
      <c r="Y3" s="42" t="s">
        <v>711</v>
      </c>
      <c r="Z3" s="42" t="s">
        <v>390</v>
      </c>
      <c r="AA3" s="42" t="s">
        <v>712</v>
      </c>
      <c r="AB3" s="48" t="s">
        <v>713</v>
      </c>
      <c r="AC3" s="82" t="s">
        <v>921</v>
      </c>
      <c r="AD3" s="82" t="s">
        <v>922</v>
      </c>
      <c r="AE3" s="82" t="s">
        <v>390</v>
      </c>
      <c r="AF3" s="82" t="s">
        <v>923</v>
      </c>
      <c r="AG3" s="82" t="s">
        <v>924</v>
      </c>
      <c r="AH3" s="42" t="s">
        <v>393</v>
      </c>
      <c r="AI3" s="43" t="s">
        <v>705</v>
      </c>
      <c r="AJ3" s="43" t="s">
        <v>390</v>
      </c>
      <c r="AK3" s="43" t="s">
        <v>394</v>
      </c>
      <c r="AL3" s="43" t="s">
        <v>395</v>
      </c>
      <c r="AM3" s="96" t="s">
        <v>706</v>
      </c>
      <c r="AN3" s="96" t="s">
        <v>707</v>
      </c>
      <c r="AO3" s="96" t="s">
        <v>390</v>
      </c>
      <c r="AP3" s="96" t="s">
        <v>708</v>
      </c>
      <c r="AQ3" s="96" t="s">
        <v>709</v>
      </c>
      <c r="AR3" s="3" t="s">
        <v>16</v>
      </c>
      <c r="AS3" s="7" t="str">
        <f t="shared" ref="AS3" si="1">W3</f>
        <v>annikki.vesalainen@hotmail.com</v>
      </c>
      <c r="AT3" s="7"/>
    </row>
    <row r="4" spans="1:46" x14ac:dyDescent="0.35">
      <c r="A4" s="120">
        <v>41284</v>
      </c>
      <c r="B4" s="121">
        <v>41649</v>
      </c>
      <c r="C4" s="42" t="s">
        <v>549</v>
      </c>
      <c r="D4" s="42" t="s">
        <v>81</v>
      </c>
      <c r="E4" s="73" t="s">
        <v>439</v>
      </c>
      <c r="F4" s="74">
        <v>189731</v>
      </c>
      <c r="G4" s="123">
        <v>38070</v>
      </c>
      <c r="H4" s="75"/>
      <c r="I4" s="74" t="s">
        <v>177</v>
      </c>
      <c r="J4" s="74" t="s">
        <v>178</v>
      </c>
      <c r="K4" s="42" t="s">
        <v>179</v>
      </c>
      <c r="L4" s="42" t="s">
        <v>183</v>
      </c>
      <c r="M4" s="49"/>
      <c r="N4" s="42" t="s">
        <v>635</v>
      </c>
      <c r="O4" s="42" t="s">
        <v>636</v>
      </c>
      <c r="P4" s="42" t="s">
        <v>179</v>
      </c>
      <c r="Q4" s="32" t="s">
        <v>913</v>
      </c>
      <c r="R4" s="42"/>
      <c r="S4" s="42" t="s">
        <v>180</v>
      </c>
      <c r="T4" s="42" t="s">
        <v>181</v>
      </c>
      <c r="U4" s="42" t="s">
        <v>179</v>
      </c>
      <c r="V4" s="42" t="s">
        <v>182</v>
      </c>
      <c r="W4" s="42" t="s">
        <v>184</v>
      </c>
      <c r="X4" s="42" t="s">
        <v>185</v>
      </c>
      <c r="Y4" s="42" t="s">
        <v>186</v>
      </c>
      <c r="Z4" s="42" t="s">
        <v>187</v>
      </c>
      <c r="AA4" s="42" t="s">
        <v>188</v>
      </c>
      <c r="AB4" s="42" t="s">
        <v>637</v>
      </c>
      <c r="AC4" s="42"/>
      <c r="AD4" s="42"/>
      <c r="AE4" s="42"/>
      <c r="AF4" s="42"/>
      <c r="AG4" s="42"/>
      <c r="AH4" s="42" t="s">
        <v>638</v>
      </c>
      <c r="AI4" s="43" t="s">
        <v>639</v>
      </c>
      <c r="AJ4" s="43" t="s">
        <v>179</v>
      </c>
      <c r="AK4" s="43" t="s">
        <v>640</v>
      </c>
      <c r="AL4" s="43" t="s">
        <v>641</v>
      </c>
      <c r="AM4" s="43"/>
      <c r="AN4" s="43"/>
      <c r="AO4" s="43"/>
      <c r="AP4" s="43"/>
      <c r="AQ4" s="43"/>
      <c r="AR4" s="3" t="s">
        <v>189</v>
      </c>
      <c r="AS4" s="8"/>
      <c r="AT4" s="39" t="s">
        <v>744</v>
      </c>
    </row>
    <row r="5" spans="1:46" ht="15" customHeight="1" x14ac:dyDescent="0.35">
      <c r="A5" s="120">
        <v>41288</v>
      </c>
      <c r="B5" s="122" t="s">
        <v>973</v>
      </c>
      <c r="C5" s="42" t="s">
        <v>550</v>
      </c>
      <c r="D5" s="42" t="str">
        <f t="shared" ref="D5:D10" si="2">"Uudenmaan Piiri"</f>
        <v>Uudenmaan Piiri</v>
      </c>
      <c r="E5" s="73" t="s">
        <v>429</v>
      </c>
      <c r="F5" s="74">
        <v>108636</v>
      </c>
      <c r="G5" s="123" t="s">
        <v>1001</v>
      </c>
      <c r="H5" s="75"/>
      <c r="I5" s="74" t="s">
        <v>326</v>
      </c>
      <c r="J5" s="74" t="s">
        <v>327</v>
      </c>
      <c r="K5" s="42" t="s">
        <v>328</v>
      </c>
      <c r="L5" s="42" t="s">
        <v>329</v>
      </c>
      <c r="M5" s="42" t="s">
        <v>330</v>
      </c>
      <c r="N5" s="42" t="s">
        <v>333</v>
      </c>
      <c r="O5" s="42" t="s">
        <v>332</v>
      </c>
      <c r="P5" s="42" t="s">
        <v>334</v>
      </c>
      <c r="Q5" s="42" t="s">
        <v>335</v>
      </c>
      <c r="R5" s="42" t="s">
        <v>336</v>
      </c>
      <c r="S5" s="32" t="s">
        <v>931</v>
      </c>
      <c r="T5" s="42" t="s">
        <v>331</v>
      </c>
      <c r="U5" s="42" t="s">
        <v>337</v>
      </c>
      <c r="V5" s="42" t="s">
        <v>338</v>
      </c>
      <c r="W5" s="82" t="s">
        <v>932</v>
      </c>
      <c r="X5" s="42" t="s">
        <v>333</v>
      </c>
      <c r="Y5" s="42" t="s">
        <v>332</v>
      </c>
      <c r="Z5" s="42" t="s">
        <v>334</v>
      </c>
      <c r="AA5" s="42" t="s">
        <v>335</v>
      </c>
      <c r="AB5" s="42" t="s">
        <v>336</v>
      </c>
      <c r="AC5" s="32" t="s">
        <v>931</v>
      </c>
      <c r="AD5" s="42" t="s">
        <v>331</v>
      </c>
      <c r="AE5" s="42" t="s">
        <v>337</v>
      </c>
      <c r="AF5" s="42" t="s">
        <v>338</v>
      </c>
      <c r="AG5" s="82" t="s">
        <v>932</v>
      </c>
      <c r="AH5" s="32" t="s">
        <v>933</v>
      </c>
      <c r="AI5" s="43" t="s">
        <v>331</v>
      </c>
      <c r="AJ5" s="43" t="s">
        <v>337</v>
      </c>
      <c r="AK5" s="43" t="s">
        <v>339</v>
      </c>
      <c r="AL5" s="96" t="s">
        <v>934</v>
      </c>
      <c r="AM5" s="43" t="s">
        <v>333</v>
      </c>
      <c r="AN5" s="43" t="s">
        <v>332</v>
      </c>
      <c r="AO5" s="43" t="s">
        <v>334</v>
      </c>
      <c r="AP5" s="43" t="s">
        <v>335</v>
      </c>
      <c r="AQ5" s="43" t="s">
        <v>336</v>
      </c>
      <c r="AR5" s="4" t="s">
        <v>189</v>
      </c>
      <c r="AS5" s="9" t="str">
        <f t="shared" ref="AS5" si="3">M5</f>
        <v>hilkka.hakkila@luukku.com</v>
      </c>
      <c r="AT5" s="9"/>
    </row>
    <row r="6" spans="1:46" x14ac:dyDescent="0.35">
      <c r="A6" s="120">
        <v>41283</v>
      </c>
      <c r="B6" s="123" t="s">
        <v>976</v>
      </c>
      <c r="C6" s="42" t="s">
        <v>551</v>
      </c>
      <c r="D6" s="42" t="str">
        <f t="shared" si="2"/>
        <v>Uudenmaan Piiri</v>
      </c>
      <c r="E6" s="73" t="s">
        <v>494</v>
      </c>
      <c r="F6" s="145" t="s">
        <v>999</v>
      </c>
      <c r="G6" s="123">
        <v>29868</v>
      </c>
      <c r="H6" s="75"/>
      <c r="I6" s="103" t="s">
        <v>497</v>
      </c>
      <c r="J6" s="103" t="s">
        <v>498</v>
      </c>
      <c r="K6" s="104" t="s">
        <v>334</v>
      </c>
      <c r="L6" s="104" t="s">
        <v>946</v>
      </c>
      <c r="M6" s="32" t="s">
        <v>500</v>
      </c>
      <c r="N6" s="104" t="s">
        <v>402</v>
      </c>
      <c r="O6" s="104" t="s">
        <v>947</v>
      </c>
      <c r="P6" s="104" t="s">
        <v>334</v>
      </c>
      <c r="Q6" s="109" t="s">
        <v>948</v>
      </c>
      <c r="R6" s="104"/>
      <c r="S6" s="42" t="s">
        <v>421</v>
      </c>
      <c r="T6" s="42" t="s">
        <v>495</v>
      </c>
      <c r="U6" s="42" t="s">
        <v>337</v>
      </c>
      <c r="V6" s="42" t="s">
        <v>496</v>
      </c>
      <c r="W6" s="42" t="s">
        <v>422</v>
      </c>
      <c r="X6" s="42" t="s">
        <v>497</v>
      </c>
      <c r="Y6" s="42" t="s">
        <v>498</v>
      </c>
      <c r="Z6" s="42" t="s">
        <v>334</v>
      </c>
      <c r="AA6" s="42" t="s">
        <v>499</v>
      </c>
      <c r="AB6" s="42" t="s">
        <v>500</v>
      </c>
      <c r="AC6" s="42"/>
      <c r="AD6" s="42"/>
      <c r="AE6" s="42"/>
      <c r="AF6" s="42"/>
      <c r="AG6" s="42"/>
      <c r="AH6" s="42" t="s">
        <v>501</v>
      </c>
      <c r="AI6" s="43" t="s">
        <v>502</v>
      </c>
      <c r="AJ6" s="43" t="s">
        <v>337</v>
      </c>
      <c r="AK6" s="42" t="s">
        <v>975</v>
      </c>
      <c r="AL6" s="43"/>
      <c r="AM6" s="43"/>
      <c r="AN6" s="43"/>
      <c r="AO6" s="43"/>
      <c r="AP6" s="43"/>
      <c r="AQ6" s="43"/>
      <c r="AR6" s="112" t="s">
        <v>598</v>
      </c>
      <c r="AS6" s="113" t="str">
        <f>M6</f>
        <v>irma.svahn-valkonen@pp.inet.fi</v>
      </c>
      <c r="AT6" s="7"/>
    </row>
    <row r="7" spans="1:46" x14ac:dyDescent="0.35">
      <c r="A7" s="124">
        <v>41304</v>
      </c>
      <c r="B7" s="125" t="s">
        <v>976</v>
      </c>
      <c r="C7" s="42" t="s">
        <v>552</v>
      </c>
      <c r="D7" s="42" t="str">
        <f t="shared" si="2"/>
        <v>Uudenmaan Piiri</v>
      </c>
      <c r="E7" s="73" t="s">
        <v>440</v>
      </c>
      <c r="F7" s="74">
        <v>161090</v>
      </c>
      <c r="G7" s="123">
        <v>33990</v>
      </c>
      <c r="H7" s="75"/>
      <c r="I7" s="103" t="s">
        <v>949</v>
      </c>
      <c r="J7" s="103" t="s">
        <v>950</v>
      </c>
      <c r="K7" s="104" t="s">
        <v>951</v>
      </c>
      <c r="L7" s="109" t="s">
        <v>968</v>
      </c>
      <c r="M7" s="32" t="s">
        <v>952</v>
      </c>
      <c r="N7" s="103" t="s">
        <v>287</v>
      </c>
      <c r="O7" s="103" t="s">
        <v>288</v>
      </c>
      <c r="P7" s="104" t="s">
        <v>289</v>
      </c>
      <c r="Q7" s="104" t="s">
        <v>290</v>
      </c>
      <c r="R7" s="111" t="s">
        <v>291</v>
      </c>
      <c r="S7" s="42" t="s">
        <v>293</v>
      </c>
      <c r="T7" s="42" t="s">
        <v>294</v>
      </c>
      <c r="U7" s="42" t="s">
        <v>295</v>
      </c>
      <c r="V7" s="42" t="s">
        <v>296</v>
      </c>
      <c r="W7" s="42" t="s">
        <v>297</v>
      </c>
      <c r="X7" s="42" t="s">
        <v>298</v>
      </c>
      <c r="Y7" s="42" t="s">
        <v>299</v>
      </c>
      <c r="Z7" s="50" t="s">
        <v>300</v>
      </c>
      <c r="AA7" s="42" t="s">
        <v>302</v>
      </c>
      <c r="AB7" s="42" t="s">
        <v>301</v>
      </c>
      <c r="AC7" s="42"/>
      <c r="AD7" s="42"/>
      <c r="AE7" s="42"/>
      <c r="AF7" s="42"/>
      <c r="AG7" s="42"/>
      <c r="AH7" s="42" t="s">
        <v>753</v>
      </c>
      <c r="AI7" s="43" t="s">
        <v>714</v>
      </c>
      <c r="AJ7" s="43" t="s">
        <v>292</v>
      </c>
      <c r="AK7" s="51" t="s">
        <v>752</v>
      </c>
      <c r="AL7" s="46" t="s">
        <v>754</v>
      </c>
      <c r="AM7" s="43" t="s">
        <v>715</v>
      </c>
      <c r="AN7" s="47" t="s">
        <v>716</v>
      </c>
      <c r="AO7" s="47" t="s">
        <v>289</v>
      </c>
      <c r="AP7" s="52">
        <v>44553139</v>
      </c>
      <c r="AQ7" s="47" t="s">
        <v>717</v>
      </c>
      <c r="AR7" s="4" t="s">
        <v>189</v>
      </c>
      <c r="AS7" s="9" t="str">
        <f>M7</f>
        <v>maija.lehti@pp.inet.fi</v>
      </c>
      <c r="AT7" s="9"/>
    </row>
    <row r="8" spans="1:46" x14ac:dyDescent="0.35">
      <c r="A8" s="120">
        <v>41285</v>
      </c>
      <c r="B8" s="121">
        <v>41647</v>
      </c>
      <c r="C8" s="42" t="str">
        <f>"Itä-Hakkilan ES ry"</f>
        <v>Itä-Hakkilan ES ry</v>
      </c>
      <c r="D8" s="42" t="str">
        <f t="shared" si="2"/>
        <v>Uudenmaan Piiri</v>
      </c>
      <c r="E8" s="73" t="s">
        <v>478</v>
      </c>
      <c r="F8" s="74" t="str">
        <f>"113358"</f>
        <v>113358</v>
      </c>
      <c r="G8" s="123" t="str">
        <f>"1.2.1973"</f>
        <v>1.2.1973</v>
      </c>
      <c r="H8" s="75" t="str">
        <f>""</f>
        <v/>
      </c>
      <c r="I8" s="90" t="s">
        <v>869</v>
      </c>
      <c r="J8" s="90" t="s">
        <v>870</v>
      </c>
      <c r="K8" s="32" t="s">
        <v>390</v>
      </c>
      <c r="L8" s="32" t="s">
        <v>871</v>
      </c>
      <c r="M8" s="32" t="s">
        <v>872</v>
      </c>
      <c r="N8" s="32" t="s">
        <v>873</v>
      </c>
      <c r="O8" s="32" t="s">
        <v>874</v>
      </c>
      <c r="P8" s="32" t="s">
        <v>875</v>
      </c>
      <c r="Q8" s="32" t="s">
        <v>876</v>
      </c>
      <c r="R8" s="32" t="s">
        <v>877</v>
      </c>
      <c r="S8" s="82" t="s">
        <v>900</v>
      </c>
      <c r="T8" s="82" t="s">
        <v>901</v>
      </c>
      <c r="U8" s="82" t="s">
        <v>875</v>
      </c>
      <c r="V8" s="82" t="s">
        <v>902</v>
      </c>
      <c r="W8" s="82" t="s">
        <v>903</v>
      </c>
      <c r="X8" s="82" t="s">
        <v>878</v>
      </c>
      <c r="Y8" s="82" t="s">
        <v>879</v>
      </c>
      <c r="Z8" s="82" t="s">
        <v>875</v>
      </c>
      <c r="AA8" s="82" t="s">
        <v>880</v>
      </c>
      <c r="AB8" s="82" t="s">
        <v>881</v>
      </c>
      <c r="AC8" s="42" t="str">
        <f>"Eeva Hurme"</f>
        <v>Eeva Hurme</v>
      </c>
      <c r="AD8" s="42" t="str">
        <f>"Vanha Porvoontie 272 b"</f>
        <v>Vanha Porvoontie 272 b</v>
      </c>
      <c r="AE8" s="42" t="str">
        <f>"01260 Vantaa"</f>
        <v>01260 Vantaa</v>
      </c>
      <c r="AF8" s="42" t="str">
        <f>"050 572 2378"</f>
        <v>050 572 2378</v>
      </c>
      <c r="AG8" s="42" t="str">
        <f>"eeva.hurme@kolumbus.fi"</f>
        <v>eeva.hurme@kolumbus.fi</v>
      </c>
      <c r="AH8" s="42" t="str">
        <f>"Aino Parkkonen"</f>
        <v>Aino Parkkonen</v>
      </c>
      <c r="AI8" s="43" t="str">
        <f>"Peltolantie 22 A 6"</f>
        <v>Peltolantie 22 A 6</v>
      </c>
      <c r="AJ8" s="43" t="str">
        <f>"01300 Vantaa"</f>
        <v>01300 Vantaa</v>
      </c>
      <c r="AK8" s="43" t="str">
        <f>"0400 131 219"</f>
        <v>0400 131 219</v>
      </c>
      <c r="AL8" s="43" t="str">
        <f>"aino.parkkonen@pp2.inet.fi"</f>
        <v>aino.parkkonen@pp2.inet.fi</v>
      </c>
      <c r="AM8" s="90" t="s">
        <v>869</v>
      </c>
      <c r="AN8" s="90" t="s">
        <v>870</v>
      </c>
      <c r="AO8" s="32" t="s">
        <v>390</v>
      </c>
      <c r="AP8" s="32" t="s">
        <v>871</v>
      </c>
      <c r="AQ8" s="32" t="s">
        <v>872</v>
      </c>
      <c r="AR8" s="4" t="s">
        <v>189</v>
      </c>
      <c r="AS8" s="7" t="str">
        <f>M8</f>
        <v>lilja.lukkarinen@saunalahti.fi</v>
      </c>
      <c r="AT8" s="7"/>
    </row>
    <row r="9" spans="1:46" x14ac:dyDescent="0.35">
      <c r="A9" s="124">
        <v>41304</v>
      </c>
      <c r="B9" s="126" t="s">
        <v>973</v>
      </c>
      <c r="C9" s="42" t="s">
        <v>553</v>
      </c>
      <c r="D9" s="42" t="str">
        <f t="shared" si="2"/>
        <v>Uudenmaan Piiri</v>
      </c>
      <c r="E9" s="73" t="s">
        <v>445</v>
      </c>
      <c r="F9" s="74">
        <v>108765</v>
      </c>
      <c r="G9" s="123">
        <v>26275</v>
      </c>
      <c r="H9" s="75"/>
      <c r="I9" s="74" t="s">
        <v>245</v>
      </c>
      <c r="J9" s="74" t="s">
        <v>718</v>
      </c>
      <c r="K9" s="42" t="s">
        <v>246</v>
      </c>
      <c r="L9" s="42" t="s">
        <v>247</v>
      </c>
      <c r="M9" s="42" t="s">
        <v>248</v>
      </c>
      <c r="N9" s="42" t="s">
        <v>249</v>
      </c>
      <c r="O9" s="42" t="s">
        <v>250</v>
      </c>
      <c r="P9" s="42" t="s">
        <v>246</v>
      </c>
      <c r="Q9" s="42" t="s">
        <v>251</v>
      </c>
      <c r="R9" s="42" t="s">
        <v>252</v>
      </c>
      <c r="S9" s="82" t="s">
        <v>882</v>
      </c>
      <c r="T9" s="82" t="s">
        <v>898</v>
      </c>
      <c r="U9" s="82" t="s">
        <v>246</v>
      </c>
      <c r="V9" s="82" t="s">
        <v>899</v>
      </c>
      <c r="W9" s="82" t="s">
        <v>969</v>
      </c>
      <c r="X9" s="42" t="s">
        <v>256</v>
      </c>
      <c r="Y9" s="42" t="s">
        <v>257</v>
      </c>
      <c r="Z9" s="42" t="s">
        <v>246</v>
      </c>
      <c r="AA9" s="42" t="s">
        <v>258</v>
      </c>
      <c r="AB9" s="42"/>
      <c r="AC9" s="42" t="s">
        <v>253</v>
      </c>
      <c r="AD9" s="42" t="s">
        <v>259</v>
      </c>
      <c r="AE9" s="42" t="s">
        <v>246</v>
      </c>
      <c r="AF9" s="42" t="s">
        <v>254</v>
      </c>
      <c r="AG9" s="42" t="s">
        <v>255</v>
      </c>
      <c r="AH9" s="42" t="s">
        <v>719</v>
      </c>
      <c r="AI9" s="43" t="s">
        <v>720</v>
      </c>
      <c r="AJ9" s="43" t="s">
        <v>246</v>
      </c>
      <c r="AK9" s="43" t="s">
        <v>721</v>
      </c>
      <c r="AL9" s="43" t="s">
        <v>722</v>
      </c>
      <c r="AM9" s="42" t="s">
        <v>249</v>
      </c>
      <c r="AN9" s="42" t="s">
        <v>250</v>
      </c>
      <c r="AO9" s="42" t="s">
        <v>246</v>
      </c>
      <c r="AP9" s="42" t="s">
        <v>251</v>
      </c>
      <c r="AQ9" s="42" t="s">
        <v>252</v>
      </c>
      <c r="AR9" s="4" t="s">
        <v>189</v>
      </c>
      <c r="AS9" s="9" t="str">
        <f t="shared" ref="AS9" si="4">M9</f>
        <v>ajarvine@sci.fi</v>
      </c>
      <c r="AT9" s="9"/>
    </row>
    <row r="10" spans="1:46" x14ac:dyDescent="0.35">
      <c r="A10" s="120">
        <v>41258</v>
      </c>
      <c r="B10" s="121">
        <v>41622</v>
      </c>
      <c r="C10" s="42" t="s">
        <v>554</v>
      </c>
      <c r="D10" s="42" t="str">
        <f t="shared" si="2"/>
        <v>Uudenmaan Piiri</v>
      </c>
      <c r="E10" s="73" t="s">
        <v>446</v>
      </c>
      <c r="F10" s="74">
        <v>107605</v>
      </c>
      <c r="G10" s="123">
        <v>25997</v>
      </c>
      <c r="H10" s="75"/>
      <c r="I10" s="74" t="s">
        <v>26</v>
      </c>
      <c r="J10" s="74" t="s">
        <v>27</v>
      </c>
      <c r="K10" s="42" t="s">
        <v>28</v>
      </c>
      <c r="L10" s="53" t="s">
        <v>56</v>
      </c>
      <c r="M10" s="42" t="s">
        <v>29</v>
      </c>
      <c r="N10" s="42" t="s">
        <v>30</v>
      </c>
      <c r="O10" s="42" t="s">
        <v>31</v>
      </c>
      <c r="P10" s="42" t="s">
        <v>32</v>
      </c>
      <c r="Q10" s="53" t="s">
        <v>33</v>
      </c>
      <c r="R10" s="42" t="s">
        <v>34</v>
      </c>
      <c r="S10" s="42" t="s">
        <v>35</v>
      </c>
      <c r="T10" s="42" t="s">
        <v>36</v>
      </c>
      <c r="U10" s="42" t="s">
        <v>32</v>
      </c>
      <c r="V10" s="54" t="s">
        <v>596</v>
      </c>
      <c r="W10" s="42" t="s">
        <v>38</v>
      </c>
      <c r="X10" s="42" t="s">
        <v>37</v>
      </c>
      <c r="Y10" s="42" t="s">
        <v>39</v>
      </c>
      <c r="Z10" s="55" t="s">
        <v>28</v>
      </c>
      <c r="AA10" s="42" t="s">
        <v>597</v>
      </c>
      <c r="AB10" s="42" t="s">
        <v>40</v>
      </c>
      <c r="AC10" s="42" t="s">
        <v>41</v>
      </c>
      <c r="AD10" s="42" t="s">
        <v>42</v>
      </c>
      <c r="AE10" s="42" t="s">
        <v>28</v>
      </c>
      <c r="AF10" s="42" t="s">
        <v>43</v>
      </c>
      <c r="AG10" s="42" t="s">
        <v>44</v>
      </c>
      <c r="AH10" s="42" t="s">
        <v>45</v>
      </c>
      <c r="AI10" s="43" t="s">
        <v>46</v>
      </c>
      <c r="AJ10" s="43" t="s">
        <v>28</v>
      </c>
      <c r="AK10" s="43" t="s">
        <v>47</v>
      </c>
      <c r="AL10" s="43" t="s">
        <v>49</v>
      </c>
      <c r="AM10" s="35" t="s">
        <v>840</v>
      </c>
      <c r="AN10" s="35" t="s">
        <v>841</v>
      </c>
      <c r="AO10" s="35" t="s">
        <v>842</v>
      </c>
      <c r="AP10" s="35" t="s">
        <v>843</v>
      </c>
      <c r="AQ10" s="35" t="s">
        <v>844</v>
      </c>
      <c r="AR10" s="33" t="s">
        <v>598</v>
      </c>
      <c r="AS10" s="34" t="str">
        <f>M10</f>
        <v xml:space="preserve">viljo.smed@pp.inet.fi </v>
      </c>
      <c r="AT10" s="34"/>
    </row>
    <row r="11" spans="1:46" s="2" customFormat="1" x14ac:dyDescent="0.35">
      <c r="A11" s="120">
        <v>41288</v>
      </c>
      <c r="B11" s="121">
        <v>41647</v>
      </c>
      <c r="C11" s="42" t="s">
        <v>555</v>
      </c>
      <c r="D11" s="42" t="s">
        <v>81</v>
      </c>
      <c r="E11" s="73" t="s">
        <v>428</v>
      </c>
      <c r="F11" s="74">
        <v>108767</v>
      </c>
      <c r="G11" s="123">
        <v>26283</v>
      </c>
      <c r="H11" s="75"/>
      <c r="I11" s="74" t="s">
        <v>98</v>
      </c>
      <c r="J11" s="74" t="s">
        <v>99</v>
      </c>
      <c r="K11" s="42" t="s">
        <v>100</v>
      </c>
      <c r="L11" s="44">
        <v>400454726</v>
      </c>
      <c r="M11" s="49"/>
      <c r="N11" s="42" t="s">
        <v>101</v>
      </c>
      <c r="O11" s="42" t="s">
        <v>686</v>
      </c>
      <c r="P11" s="42" t="s">
        <v>100</v>
      </c>
      <c r="Q11" s="54" t="s">
        <v>102</v>
      </c>
      <c r="R11" s="42" t="s">
        <v>687</v>
      </c>
      <c r="S11" s="42" t="s">
        <v>688</v>
      </c>
      <c r="T11" s="42" t="s">
        <v>689</v>
      </c>
      <c r="U11" s="42" t="s">
        <v>396</v>
      </c>
      <c r="V11" s="42" t="s">
        <v>690</v>
      </c>
      <c r="W11" s="42" t="s">
        <v>691</v>
      </c>
      <c r="X11" s="42" t="s">
        <v>103</v>
      </c>
      <c r="Y11" s="42" t="s">
        <v>104</v>
      </c>
      <c r="Z11" s="42" t="s">
        <v>100</v>
      </c>
      <c r="AA11" s="54" t="s">
        <v>105</v>
      </c>
      <c r="AB11" s="42" t="s">
        <v>106</v>
      </c>
      <c r="AC11" s="42"/>
      <c r="AD11" s="42"/>
      <c r="AE11" s="42"/>
      <c r="AF11" s="54"/>
      <c r="AG11" s="42"/>
      <c r="AH11" s="42" t="s">
        <v>107</v>
      </c>
      <c r="AI11" s="43" t="s">
        <v>108</v>
      </c>
      <c r="AJ11" s="43" t="s">
        <v>100</v>
      </c>
      <c r="AK11" s="56" t="s">
        <v>109</v>
      </c>
      <c r="AL11" s="43"/>
      <c r="AM11" s="43"/>
      <c r="AN11" s="43"/>
      <c r="AO11" s="43"/>
      <c r="AP11" s="43"/>
      <c r="AQ11" s="43"/>
      <c r="AR11" s="38" t="s">
        <v>189</v>
      </c>
      <c r="AS11" s="12">
        <f>M11</f>
        <v>0</v>
      </c>
      <c r="AT11" s="39" t="s">
        <v>744</v>
      </c>
    </row>
    <row r="12" spans="1:46" ht="15" customHeight="1" x14ac:dyDescent="0.35">
      <c r="A12" s="120">
        <v>41301</v>
      </c>
      <c r="B12" s="122" t="s">
        <v>998</v>
      </c>
      <c r="C12" s="42" t="s">
        <v>556</v>
      </c>
      <c r="D12" s="42" t="s">
        <v>81</v>
      </c>
      <c r="E12" s="74" t="s">
        <v>340</v>
      </c>
      <c r="F12" s="74">
        <v>125410</v>
      </c>
      <c r="G12" s="123">
        <v>28067</v>
      </c>
      <c r="H12" s="75"/>
      <c r="I12" s="74" t="s">
        <v>341</v>
      </c>
      <c r="J12" s="74" t="s">
        <v>342</v>
      </c>
      <c r="K12" s="42" t="s">
        <v>343</v>
      </c>
      <c r="L12" s="42" t="s">
        <v>349</v>
      </c>
      <c r="M12" s="42" t="s">
        <v>344</v>
      </c>
      <c r="N12" s="104" t="s">
        <v>355</v>
      </c>
      <c r="O12" s="104" t="s">
        <v>356</v>
      </c>
      <c r="P12" s="104" t="s">
        <v>347</v>
      </c>
      <c r="Q12" s="104" t="s">
        <v>357</v>
      </c>
      <c r="R12" s="104" t="s">
        <v>957</v>
      </c>
      <c r="S12" s="42" t="s">
        <v>345</v>
      </c>
      <c r="T12" s="42" t="s">
        <v>342</v>
      </c>
      <c r="U12" s="42" t="s">
        <v>343</v>
      </c>
      <c r="V12" s="42" t="s">
        <v>348</v>
      </c>
      <c r="W12" s="42" t="s">
        <v>346</v>
      </c>
      <c r="X12" s="104" t="s">
        <v>958</v>
      </c>
      <c r="Y12" s="104" t="s">
        <v>961</v>
      </c>
      <c r="Z12" s="104" t="s">
        <v>347</v>
      </c>
      <c r="AA12" s="104" t="s">
        <v>959</v>
      </c>
      <c r="AB12" s="104" t="s">
        <v>960</v>
      </c>
      <c r="AC12" s="42" t="s">
        <v>350</v>
      </c>
      <c r="AD12" s="42" t="s">
        <v>351</v>
      </c>
      <c r="AE12" s="42" t="s">
        <v>352</v>
      </c>
      <c r="AF12" s="42" t="s">
        <v>353</v>
      </c>
      <c r="AG12" s="42" t="s">
        <v>354</v>
      </c>
      <c r="AH12" s="104" t="s">
        <v>962</v>
      </c>
      <c r="AI12" s="107" t="s">
        <v>964</v>
      </c>
      <c r="AJ12" s="107" t="s">
        <v>965</v>
      </c>
      <c r="AK12" s="107" t="s">
        <v>963</v>
      </c>
      <c r="AL12" s="107" t="s">
        <v>966</v>
      </c>
      <c r="AM12" s="43" t="s">
        <v>341</v>
      </c>
      <c r="AN12" s="43" t="s">
        <v>342</v>
      </c>
      <c r="AO12" s="43" t="s">
        <v>343</v>
      </c>
      <c r="AP12" s="43" t="s">
        <v>349</v>
      </c>
      <c r="AQ12" s="43" t="s">
        <v>344</v>
      </c>
      <c r="AR12" s="4" t="s">
        <v>189</v>
      </c>
      <c r="AS12" s="9" t="str">
        <f t="shared" ref="AS12:AS14" si="5">M12</f>
        <v>veikko.simpanen@pp.inet.fi</v>
      </c>
      <c r="AT12" s="9"/>
    </row>
    <row r="13" spans="1:46" x14ac:dyDescent="0.35">
      <c r="A13" s="120">
        <v>41270</v>
      </c>
      <c r="B13" s="121">
        <v>41628</v>
      </c>
      <c r="C13" s="42" t="s">
        <v>557</v>
      </c>
      <c r="D13" s="42" t="s">
        <v>81</v>
      </c>
      <c r="E13" s="73" t="s">
        <v>441</v>
      </c>
      <c r="F13" s="74">
        <v>132709</v>
      </c>
      <c r="G13" s="123">
        <v>29271</v>
      </c>
      <c r="H13" s="75"/>
      <c r="I13" s="74" t="s">
        <v>415</v>
      </c>
      <c r="J13" s="74" t="s">
        <v>423</v>
      </c>
      <c r="K13" s="42" t="s">
        <v>424</v>
      </c>
      <c r="L13" s="42" t="s">
        <v>416</v>
      </c>
      <c r="M13" s="42" t="s">
        <v>414</v>
      </c>
      <c r="N13" s="57" t="s">
        <v>604</v>
      </c>
      <c r="O13" s="57" t="s">
        <v>605</v>
      </c>
      <c r="P13" s="57" t="s">
        <v>606</v>
      </c>
      <c r="Q13" s="57" t="s">
        <v>607</v>
      </c>
      <c r="R13" s="57" t="s">
        <v>608</v>
      </c>
      <c r="S13" s="42" t="s">
        <v>425</v>
      </c>
      <c r="T13" s="42" t="s">
        <v>426</v>
      </c>
      <c r="U13" s="42" t="s">
        <v>424</v>
      </c>
      <c r="V13" s="42" t="s">
        <v>846</v>
      </c>
      <c r="W13" s="42" t="s">
        <v>427</v>
      </c>
      <c r="X13" s="57" t="s">
        <v>609</v>
      </c>
      <c r="Y13" s="57" t="s">
        <v>610</v>
      </c>
      <c r="Z13" s="57" t="s">
        <v>611</v>
      </c>
      <c r="AA13" s="57" t="s">
        <v>612</v>
      </c>
      <c r="AB13" s="57" t="s">
        <v>613</v>
      </c>
      <c r="AC13" s="42" t="s">
        <v>415</v>
      </c>
      <c r="AD13" s="42" t="s">
        <v>423</v>
      </c>
      <c r="AE13" s="42" t="s">
        <v>424</v>
      </c>
      <c r="AF13" s="42" t="s">
        <v>416</v>
      </c>
      <c r="AG13" s="42" t="s">
        <v>414</v>
      </c>
      <c r="AH13" s="57" t="s">
        <v>614</v>
      </c>
      <c r="AI13" s="58" t="s">
        <v>615</v>
      </c>
      <c r="AJ13" s="58" t="s">
        <v>424</v>
      </c>
      <c r="AK13" s="58" t="s">
        <v>704</v>
      </c>
      <c r="AL13" s="58"/>
      <c r="AM13" s="57" t="s">
        <v>415</v>
      </c>
      <c r="AN13" s="57" t="s">
        <v>423</v>
      </c>
      <c r="AO13" s="57" t="s">
        <v>424</v>
      </c>
      <c r="AP13" s="57" t="s">
        <v>416</v>
      </c>
      <c r="AQ13" s="57" t="s">
        <v>414</v>
      </c>
      <c r="AR13" s="4" t="s">
        <v>189</v>
      </c>
      <c r="AS13" s="9" t="str">
        <f t="shared" si="5"/>
        <v>iiris.laaksonen@gmail.com</v>
      </c>
      <c r="AT13" s="9"/>
    </row>
    <row r="14" spans="1:46" x14ac:dyDescent="0.35">
      <c r="A14" s="118">
        <v>41285</v>
      </c>
      <c r="B14" s="119">
        <v>41635</v>
      </c>
      <c r="C14" s="42" t="s">
        <v>558</v>
      </c>
      <c r="D14" s="42" t="str">
        <f>"Uudenmaan Piiri"</f>
        <v>Uudenmaan Piiri</v>
      </c>
      <c r="E14" s="36" t="s">
        <v>847</v>
      </c>
      <c r="F14" s="74">
        <v>121761</v>
      </c>
      <c r="G14" s="123" t="s">
        <v>1002</v>
      </c>
      <c r="H14" s="75"/>
      <c r="I14" s="74" t="s">
        <v>266</v>
      </c>
      <c r="J14" s="74" t="s">
        <v>267</v>
      </c>
      <c r="K14" s="42" t="s">
        <v>261</v>
      </c>
      <c r="L14" s="42" t="s">
        <v>268</v>
      </c>
      <c r="M14" s="42" t="s">
        <v>476</v>
      </c>
      <c r="N14" s="42" t="s">
        <v>680</v>
      </c>
      <c r="O14" s="42" t="s">
        <v>681</v>
      </c>
      <c r="P14" s="42" t="s">
        <v>261</v>
      </c>
      <c r="Q14" s="42" t="s">
        <v>682</v>
      </c>
      <c r="R14" s="42"/>
      <c r="S14" s="42" t="s">
        <v>683</v>
      </c>
      <c r="T14" s="42" t="s">
        <v>684</v>
      </c>
      <c r="U14" s="42" t="s">
        <v>261</v>
      </c>
      <c r="V14" s="42" t="s">
        <v>685</v>
      </c>
      <c r="W14" s="42" t="s">
        <v>743</v>
      </c>
      <c r="X14" s="32" t="s">
        <v>848</v>
      </c>
      <c r="Y14" s="32" t="s">
        <v>849</v>
      </c>
      <c r="Z14" s="82" t="s">
        <v>261</v>
      </c>
      <c r="AA14" s="82" t="s">
        <v>850</v>
      </c>
      <c r="AB14" s="32"/>
      <c r="AC14" s="42" t="s">
        <v>683</v>
      </c>
      <c r="AD14" s="42" t="s">
        <v>684</v>
      </c>
      <c r="AE14" s="42" t="s">
        <v>261</v>
      </c>
      <c r="AF14" s="42" t="s">
        <v>685</v>
      </c>
      <c r="AG14" s="42" t="s">
        <v>743</v>
      </c>
      <c r="AH14" s="42" t="s">
        <v>264</v>
      </c>
      <c r="AI14" s="43" t="s">
        <v>265</v>
      </c>
      <c r="AJ14" s="43" t="s">
        <v>261</v>
      </c>
      <c r="AK14" s="43" t="s">
        <v>533</v>
      </c>
      <c r="AL14" s="43" t="s">
        <v>546</v>
      </c>
      <c r="AM14" s="43" t="s">
        <v>266</v>
      </c>
      <c r="AN14" s="43" t="s">
        <v>267</v>
      </c>
      <c r="AO14" s="43" t="s">
        <v>261</v>
      </c>
      <c r="AP14" s="43" t="s">
        <v>268</v>
      </c>
      <c r="AQ14" s="43" t="s">
        <v>269</v>
      </c>
      <c r="AR14" s="4" t="s">
        <v>189</v>
      </c>
      <c r="AS14" s="9" t="str">
        <f t="shared" si="5"/>
        <v>anjakinnunen@luukku.com</v>
      </c>
      <c r="AT14" s="9"/>
    </row>
    <row r="15" spans="1:46" x14ac:dyDescent="0.35">
      <c r="A15" s="128"/>
      <c r="B15" s="118">
        <v>41602</v>
      </c>
      <c r="C15" s="42" t="s">
        <v>559</v>
      </c>
      <c r="D15" s="42" t="str">
        <f>"Uudenmaan Piiri"</f>
        <v>Uudenmaan Piiri</v>
      </c>
      <c r="E15" s="73" t="s">
        <v>436</v>
      </c>
      <c r="F15" s="76" t="s">
        <v>585</v>
      </c>
      <c r="G15" s="123" t="str">
        <f>"1.2.1972 "</f>
        <v xml:space="preserve">1.2.1972 </v>
      </c>
      <c r="H15" s="75"/>
      <c r="I15" s="36" t="s">
        <v>756</v>
      </c>
      <c r="J15" s="36" t="s">
        <v>757</v>
      </c>
      <c r="K15" s="42" t="s">
        <v>520</v>
      </c>
      <c r="L15" s="82" t="s">
        <v>797</v>
      </c>
      <c r="M15" s="30" t="s">
        <v>759</v>
      </c>
      <c r="N15" s="42" t="s">
        <v>760</v>
      </c>
      <c r="O15" s="42" t="s">
        <v>762</v>
      </c>
      <c r="P15" s="42" t="s">
        <v>761</v>
      </c>
      <c r="Q15" s="42" t="str">
        <f>"0500 60 3046; 09-811192"</f>
        <v>0500 60 3046; 09-811192</v>
      </c>
      <c r="R15" s="42" t="s">
        <v>758</v>
      </c>
      <c r="S15" s="82" t="s">
        <v>845</v>
      </c>
      <c r="T15" s="82" t="s">
        <v>757</v>
      </c>
      <c r="U15" s="82" t="s">
        <v>764</v>
      </c>
      <c r="V15" s="82" t="s">
        <v>765</v>
      </c>
      <c r="W15" s="82" t="s">
        <v>766</v>
      </c>
      <c r="X15" s="42" t="str">
        <f>"Marjut Nieminen "</f>
        <v xml:space="preserve">Marjut Nieminen </v>
      </c>
      <c r="Y15" s="42" t="str">
        <f>"Kristallitie 4 A"</f>
        <v>Kristallitie 4 A</v>
      </c>
      <c r="Z15" s="42" t="s">
        <v>520</v>
      </c>
      <c r="AA15" s="42" t="str">
        <f>"040 584 2826"</f>
        <v>040 584 2826</v>
      </c>
      <c r="AB15" s="42" t="str">
        <f>"nieminen.marjut@kolumbus.fi"</f>
        <v>nieminen.marjut@kolumbus.fi</v>
      </c>
      <c r="AC15" s="32" t="s">
        <v>767</v>
      </c>
      <c r="AD15" s="32" t="s">
        <v>768</v>
      </c>
      <c r="AE15" s="32" t="s">
        <v>520</v>
      </c>
      <c r="AF15" s="32" t="s">
        <v>769</v>
      </c>
      <c r="AG15" s="32" t="s">
        <v>770</v>
      </c>
      <c r="AH15" s="42" t="str">
        <f>"Rauha Toiviainen"</f>
        <v>Rauha Toiviainen</v>
      </c>
      <c r="AI15" s="43" t="s">
        <v>762</v>
      </c>
      <c r="AJ15" s="43" t="s">
        <v>520</v>
      </c>
      <c r="AK15" s="43" t="s">
        <v>771</v>
      </c>
      <c r="AL15" s="43"/>
      <c r="AM15" s="32" t="s">
        <v>763</v>
      </c>
      <c r="AN15" s="32" t="s">
        <v>757</v>
      </c>
      <c r="AO15" s="32" t="s">
        <v>764</v>
      </c>
      <c r="AP15" s="32" t="s">
        <v>765</v>
      </c>
      <c r="AQ15" s="32" t="s">
        <v>766</v>
      </c>
      <c r="AR15" s="4" t="s">
        <v>189</v>
      </c>
      <c r="AS15" s="9" t="str">
        <f t="shared" ref="AS15:AS16" si="6">M15</f>
        <v>kimmo.k.lahtinen@elisanet.fi</v>
      </c>
      <c r="AT15" s="9"/>
    </row>
    <row r="16" spans="1:46" x14ac:dyDescent="0.35">
      <c r="A16" s="120">
        <v>41286</v>
      </c>
      <c r="B16" s="122" t="s">
        <v>973</v>
      </c>
      <c r="C16" s="42" t="str">
        <f>"Keravan ES ry"</f>
        <v>Keravan ES ry</v>
      </c>
      <c r="D16" s="42" t="str">
        <f>"Uudenmaan Piiri"</f>
        <v>Uudenmaan Piiri</v>
      </c>
      <c r="E16" s="73" t="s">
        <v>443</v>
      </c>
      <c r="F16" s="76" t="s">
        <v>584</v>
      </c>
      <c r="G16" s="123" t="str">
        <f>"03.06.1962"</f>
        <v>03.06.1962</v>
      </c>
      <c r="H16" s="75"/>
      <c r="I16" s="74" t="str">
        <f>"Marja-Liisa Nykänen"</f>
        <v>Marja-Liisa Nykänen</v>
      </c>
      <c r="J16" s="74" t="str">
        <f>"Maahiskuja 5"</f>
        <v>Maahiskuja 5</v>
      </c>
      <c r="K16" s="42" t="str">
        <f>"04230 Kerava"</f>
        <v>04230 Kerava</v>
      </c>
      <c r="L16" s="42" t="str">
        <f>"050 3247011"</f>
        <v>050 3247011</v>
      </c>
      <c r="M16" s="42" t="str">
        <f>"ms.nykanen@pp.inet.fi"</f>
        <v>ms.nykanen@pp.inet.fi</v>
      </c>
      <c r="N16" s="42" t="s">
        <v>650</v>
      </c>
      <c r="O16" s="42" t="s">
        <v>651</v>
      </c>
      <c r="P16" s="42" t="s">
        <v>277</v>
      </c>
      <c r="Q16" s="42" t="s">
        <v>652</v>
      </c>
      <c r="R16" s="59" t="s">
        <v>653</v>
      </c>
      <c r="S16" s="42" t="s">
        <v>654</v>
      </c>
      <c r="T16" s="42" t="s">
        <v>655</v>
      </c>
      <c r="U16" s="42" t="s">
        <v>656</v>
      </c>
      <c r="V16" s="42" t="s">
        <v>657</v>
      </c>
      <c r="W16" s="42" t="s">
        <v>658</v>
      </c>
      <c r="X16" s="42" t="str">
        <f>"Sirkku Schlobohm"</f>
        <v>Sirkku Schlobohm</v>
      </c>
      <c r="Y16" s="42" t="str">
        <f>"Juurakkokatu 9 A 2"</f>
        <v>Juurakkokatu 9 A 2</v>
      </c>
      <c r="Z16" s="42" t="str">
        <f>"04260 Kerava"</f>
        <v>04260 Kerava</v>
      </c>
      <c r="AA16" s="42" t="str">
        <f>"041 524 6197"</f>
        <v>041 524 6197</v>
      </c>
      <c r="AB16" s="42" t="str">
        <f>"sirkku.schlobohm@kolumbus.fi"</f>
        <v>sirkku.schlobohm@kolumbus.fi</v>
      </c>
      <c r="AC16" s="42" t="s">
        <v>659</v>
      </c>
      <c r="AD16" s="42" t="s">
        <v>660</v>
      </c>
      <c r="AE16" s="42" t="s">
        <v>661</v>
      </c>
      <c r="AF16" s="42" t="s">
        <v>662</v>
      </c>
      <c r="AG16" s="42" t="s">
        <v>663</v>
      </c>
      <c r="AH16" s="42" t="str">
        <f>"Aili Sopanen"</f>
        <v>Aili Sopanen</v>
      </c>
      <c r="AI16" s="43" t="str">
        <f>"Vasmakatu 11 C 18"</f>
        <v>Vasmakatu 11 C 18</v>
      </c>
      <c r="AJ16" s="43" t="str">
        <f>"04230 Kerava"</f>
        <v>04230 Kerava</v>
      </c>
      <c r="AK16" s="43" t="str">
        <f>"045 348 8444"</f>
        <v>045 348 8444</v>
      </c>
      <c r="AL16" s="43"/>
      <c r="AM16" s="74" t="str">
        <f>"Marja-Liisa Nykänen"</f>
        <v>Marja-Liisa Nykänen</v>
      </c>
      <c r="AN16" s="74" t="str">
        <f>"Maahiskuja 5"</f>
        <v>Maahiskuja 5</v>
      </c>
      <c r="AO16" s="114" t="str">
        <f>"04230 Kerava"</f>
        <v>04230 Kerava</v>
      </c>
      <c r="AP16" s="114" t="str">
        <f>"050 3247011"</f>
        <v>050 3247011</v>
      </c>
      <c r="AQ16" s="114" t="str">
        <f>"ms.nykanen@pp.inet.fi"</f>
        <v>ms.nykanen@pp.inet.fi</v>
      </c>
      <c r="AR16" s="4" t="s">
        <v>189</v>
      </c>
      <c r="AS16" s="7" t="str">
        <f t="shared" si="6"/>
        <v>ms.nykanen@pp.inet.fi</v>
      </c>
      <c r="AT16" s="7"/>
    </row>
    <row r="17" spans="1:47" x14ac:dyDescent="0.35">
      <c r="A17" s="120">
        <v>41251.571527777778</v>
      </c>
      <c r="B17" s="121">
        <v>41625</v>
      </c>
      <c r="C17" s="42" t="s">
        <v>560</v>
      </c>
      <c r="D17" s="42" t="s">
        <v>110</v>
      </c>
      <c r="E17" s="73" t="s">
        <v>434</v>
      </c>
      <c r="F17" s="74" t="s">
        <v>210</v>
      </c>
      <c r="G17" s="123">
        <v>27127</v>
      </c>
      <c r="H17" s="75"/>
      <c r="I17" s="90" t="s">
        <v>818</v>
      </c>
      <c r="J17" s="90" t="s">
        <v>819</v>
      </c>
      <c r="K17" s="82" t="s">
        <v>218</v>
      </c>
      <c r="L17" s="82" t="s">
        <v>820</v>
      </c>
      <c r="M17" s="98" t="s">
        <v>821</v>
      </c>
      <c r="N17" s="32" t="s">
        <v>220</v>
      </c>
      <c r="O17" s="32" t="s">
        <v>221</v>
      </c>
      <c r="P17" s="32" t="s">
        <v>222</v>
      </c>
      <c r="Q17" s="32" t="s">
        <v>822</v>
      </c>
      <c r="R17" s="32" t="s">
        <v>223</v>
      </c>
      <c r="S17" s="42" t="s">
        <v>211</v>
      </c>
      <c r="T17" s="42" t="s">
        <v>212</v>
      </c>
      <c r="U17" s="42" t="s">
        <v>213</v>
      </c>
      <c r="V17" s="42" t="s">
        <v>214</v>
      </c>
      <c r="W17" s="42" t="s">
        <v>215</v>
      </c>
      <c r="X17" s="42" t="s">
        <v>216</v>
      </c>
      <c r="Y17" s="42" t="s">
        <v>217</v>
      </c>
      <c r="Z17" s="42" t="s">
        <v>218</v>
      </c>
      <c r="AA17" s="42" t="s">
        <v>823</v>
      </c>
      <c r="AB17" s="42" t="s">
        <v>219</v>
      </c>
      <c r="AC17" s="42"/>
      <c r="AD17" s="42"/>
      <c r="AE17" s="42"/>
      <c r="AF17" s="42"/>
      <c r="AG17" s="42"/>
      <c r="AH17" s="32" t="s">
        <v>824</v>
      </c>
      <c r="AI17" s="35" t="s">
        <v>825</v>
      </c>
      <c r="AJ17" s="35" t="s">
        <v>826</v>
      </c>
      <c r="AK17" s="35" t="s">
        <v>827</v>
      </c>
      <c r="AL17" s="35" t="s">
        <v>828</v>
      </c>
      <c r="AM17" s="43"/>
      <c r="AN17" s="47"/>
      <c r="AO17" s="47"/>
      <c r="AP17" s="47"/>
      <c r="AQ17" s="47"/>
      <c r="AR17" s="6" t="s">
        <v>286</v>
      </c>
      <c r="AS17" s="92" t="s">
        <v>829</v>
      </c>
      <c r="AT17" s="91"/>
    </row>
    <row r="18" spans="1:47" s="25" customFormat="1" x14ac:dyDescent="0.35">
      <c r="A18" s="129">
        <v>41291</v>
      </c>
      <c r="B18" s="130" t="s">
        <v>976</v>
      </c>
      <c r="C18" s="43" t="s">
        <v>670</v>
      </c>
      <c r="D18" s="43" t="s">
        <v>81</v>
      </c>
      <c r="E18" s="77" t="s">
        <v>444</v>
      </c>
      <c r="F18" s="75">
        <v>135744</v>
      </c>
      <c r="G18" s="149">
        <v>29570</v>
      </c>
      <c r="H18" s="75"/>
      <c r="I18" s="75" t="s">
        <v>275</v>
      </c>
      <c r="J18" s="75" t="s">
        <v>276</v>
      </c>
      <c r="K18" s="43" t="s">
        <v>277</v>
      </c>
      <c r="L18" s="43" t="s">
        <v>278</v>
      </c>
      <c r="M18" s="108" t="s">
        <v>953</v>
      </c>
      <c r="N18" s="107" t="s">
        <v>955</v>
      </c>
      <c r="O18" s="107" t="s">
        <v>956</v>
      </c>
      <c r="P18" s="107" t="s">
        <v>28</v>
      </c>
      <c r="Q18" s="115">
        <v>405337703</v>
      </c>
      <c r="R18" s="107"/>
      <c r="S18" s="43" t="s">
        <v>279</v>
      </c>
      <c r="T18" s="43" t="s">
        <v>280</v>
      </c>
      <c r="U18" s="43" t="s">
        <v>28</v>
      </c>
      <c r="V18" s="43" t="s">
        <v>671</v>
      </c>
      <c r="W18" s="43" t="s">
        <v>281</v>
      </c>
      <c r="X18" s="43" t="s">
        <v>279</v>
      </c>
      <c r="Y18" s="43" t="s">
        <v>280</v>
      </c>
      <c r="Z18" s="43" t="s">
        <v>28</v>
      </c>
      <c r="AA18" s="43" t="s">
        <v>671</v>
      </c>
      <c r="AB18" s="43" t="s">
        <v>281</v>
      </c>
      <c r="AC18" s="43"/>
      <c r="AD18" s="43"/>
      <c r="AE18" s="43"/>
      <c r="AF18" s="43"/>
      <c r="AG18" s="43"/>
      <c r="AH18" s="43" t="s">
        <v>282</v>
      </c>
      <c r="AI18" s="43" t="s">
        <v>283</v>
      </c>
      <c r="AJ18" s="43" t="s">
        <v>28</v>
      </c>
      <c r="AK18" s="43" t="s">
        <v>284</v>
      </c>
      <c r="AL18" s="43" t="s">
        <v>285</v>
      </c>
      <c r="AM18" s="43"/>
      <c r="AN18" s="47"/>
      <c r="AO18" s="47"/>
      <c r="AP18" s="47"/>
      <c r="AQ18" s="47"/>
      <c r="AR18" s="6" t="s">
        <v>286</v>
      </c>
      <c r="AS18" s="10" t="s">
        <v>403</v>
      </c>
      <c r="AT18" s="10"/>
    </row>
    <row r="19" spans="1:47" x14ac:dyDescent="0.35">
      <c r="A19" s="118">
        <v>41325</v>
      </c>
      <c r="B19" s="126" t="s">
        <v>973</v>
      </c>
      <c r="C19" s="42" t="s">
        <v>561</v>
      </c>
      <c r="D19" s="42" t="s">
        <v>81</v>
      </c>
      <c r="E19" s="74" t="s">
        <v>233</v>
      </c>
      <c r="F19" s="74">
        <v>117481</v>
      </c>
      <c r="G19" s="123">
        <v>27276</v>
      </c>
      <c r="H19" s="75"/>
      <c r="I19" s="74" t="s">
        <v>234</v>
      </c>
      <c r="J19" s="74" t="s">
        <v>235</v>
      </c>
      <c r="K19" s="42" t="s">
        <v>236</v>
      </c>
      <c r="L19" s="42" t="s">
        <v>237</v>
      </c>
      <c r="M19" s="64" t="s">
        <v>745</v>
      </c>
      <c r="N19" s="42" t="s">
        <v>735</v>
      </c>
      <c r="O19" s="42" t="s">
        <v>737</v>
      </c>
      <c r="P19" s="42" t="s">
        <v>736</v>
      </c>
      <c r="Q19" s="42" t="s">
        <v>738</v>
      </c>
      <c r="R19" s="42" t="s">
        <v>739</v>
      </c>
      <c r="S19" s="42" t="s">
        <v>238</v>
      </c>
      <c r="T19" s="42" t="s">
        <v>740</v>
      </c>
      <c r="U19" s="42" t="s">
        <v>239</v>
      </c>
      <c r="V19" s="42" t="s">
        <v>741</v>
      </c>
      <c r="W19" s="61" t="s">
        <v>240</v>
      </c>
      <c r="X19" s="42" t="s">
        <v>241</v>
      </c>
      <c r="Y19" s="42" t="s">
        <v>242</v>
      </c>
      <c r="Z19" s="42" t="s">
        <v>243</v>
      </c>
      <c r="AA19" s="42" t="s">
        <v>742</v>
      </c>
      <c r="AB19" s="42" t="s">
        <v>244</v>
      </c>
      <c r="AC19" s="42"/>
      <c r="AD19" s="42"/>
      <c r="AE19" s="42"/>
      <c r="AF19" s="42"/>
      <c r="AG19" s="42"/>
      <c r="AH19" s="35" t="s">
        <v>238</v>
      </c>
      <c r="AI19" s="35" t="s">
        <v>740</v>
      </c>
      <c r="AJ19" s="35" t="s">
        <v>239</v>
      </c>
      <c r="AK19" s="35" t="s">
        <v>741</v>
      </c>
      <c r="AL19" s="35" t="s">
        <v>240</v>
      </c>
      <c r="AM19" s="43" t="s">
        <v>238</v>
      </c>
      <c r="AN19" s="42" t="s">
        <v>740</v>
      </c>
      <c r="AO19" s="43" t="s">
        <v>239</v>
      </c>
      <c r="AP19" s="43" t="s">
        <v>741</v>
      </c>
      <c r="AQ19" s="43" t="s">
        <v>240</v>
      </c>
      <c r="AR19" s="3" t="s">
        <v>189</v>
      </c>
      <c r="AS19" s="27" t="str">
        <f>M19</f>
        <v>returitu@luukku.com</v>
      </c>
      <c r="AT19" s="27"/>
    </row>
    <row r="20" spans="1:47" s="25" customFormat="1" x14ac:dyDescent="0.35">
      <c r="A20" s="131">
        <v>41284</v>
      </c>
      <c r="B20" s="141">
        <v>41688</v>
      </c>
      <c r="C20" s="43" t="s">
        <v>562</v>
      </c>
      <c r="D20" s="43" t="s">
        <v>81</v>
      </c>
      <c r="E20" s="75" t="s">
        <v>224</v>
      </c>
      <c r="F20" s="75">
        <v>139210</v>
      </c>
      <c r="G20" s="149">
        <v>30221</v>
      </c>
      <c r="H20" s="75"/>
      <c r="I20" s="99" t="s">
        <v>883</v>
      </c>
      <c r="J20" s="99" t="s">
        <v>896</v>
      </c>
      <c r="K20" s="96" t="s">
        <v>374</v>
      </c>
      <c r="L20" s="96" t="s">
        <v>884</v>
      </c>
      <c r="M20" s="96" t="s">
        <v>885</v>
      </c>
      <c r="N20" s="43" t="s">
        <v>664</v>
      </c>
      <c r="O20" s="43" t="s">
        <v>665</v>
      </c>
      <c r="P20" s="43" t="s">
        <v>227</v>
      </c>
      <c r="Q20" s="43" t="s">
        <v>666</v>
      </c>
      <c r="R20" s="43" t="s">
        <v>667</v>
      </c>
      <c r="S20" s="96" t="s">
        <v>886</v>
      </c>
      <c r="T20" s="96" t="s">
        <v>897</v>
      </c>
      <c r="U20" s="96" t="s">
        <v>226</v>
      </c>
      <c r="V20" s="96" t="s">
        <v>887</v>
      </c>
      <c r="W20" s="96" t="s">
        <v>888</v>
      </c>
      <c r="X20" s="96" t="s">
        <v>889</v>
      </c>
      <c r="Y20" s="96"/>
      <c r="Z20" s="96"/>
      <c r="AA20" s="96" t="s">
        <v>890</v>
      </c>
      <c r="AB20" s="96" t="s">
        <v>891</v>
      </c>
      <c r="AC20" s="43" t="s">
        <v>230</v>
      </c>
      <c r="AD20" s="43" t="s">
        <v>228</v>
      </c>
      <c r="AE20" s="43" t="s">
        <v>229</v>
      </c>
      <c r="AF20" s="43" t="s">
        <v>231</v>
      </c>
      <c r="AG20" s="43"/>
      <c r="AH20" s="43" t="s">
        <v>668</v>
      </c>
      <c r="AI20" s="43" t="s">
        <v>225</v>
      </c>
      <c r="AJ20" s="43" t="s">
        <v>226</v>
      </c>
      <c r="AK20" s="43" t="s">
        <v>669</v>
      </c>
      <c r="AL20" s="43" t="s">
        <v>232</v>
      </c>
      <c r="AM20" s="107" t="s">
        <v>664</v>
      </c>
      <c r="AN20" s="142" t="s">
        <v>988</v>
      </c>
      <c r="AO20" s="142" t="s">
        <v>227</v>
      </c>
      <c r="AP20" s="143" t="s">
        <v>666</v>
      </c>
      <c r="AQ20" s="142" t="s">
        <v>667</v>
      </c>
      <c r="AR20" s="26" t="s">
        <v>189</v>
      </c>
      <c r="AS20" s="27" t="str">
        <f>M20</f>
        <v>maire.suomi@elisanet.fi</v>
      </c>
      <c r="AT20" s="27"/>
    </row>
    <row r="21" spans="1:47" x14ac:dyDescent="0.35">
      <c r="A21" s="120">
        <v>41291</v>
      </c>
      <c r="B21" s="121">
        <v>41623</v>
      </c>
      <c r="C21" s="42" t="s">
        <v>563</v>
      </c>
      <c r="D21" s="42" t="str">
        <f>"Uudenmaan Piiri"</f>
        <v>Uudenmaan Piiri</v>
      </c>
      <c r="E21" s="74" t="s">
        <v>50</v>
      </c>
      <c r="F21" s="74" t="s">
        <v>51</v>
      </c>
      <c r="G21" s="123">
        <v>24365</v>
      </c>
      <c r="H21" s="75"/>
      <c r="I21" s="74" t="s">
        <v>52</v>
      </c>
      <c r="J21" s="74" t="s">
        <v>53</v>
      </c>
      <c r="K21" s="42" t="s">
        <v>54</v>
      </c>
      <c r="L21" s="54" t="s">
        <v>835</v>
      </c>
      <c r="M21" s="42" t="s">
        <v>57</v>
      </c>
      <c r="N21" s="42" t="s">
        <v>58</v>
      </c>
      <c r="O21" s="42" t="s">
        <v>59</v>
      </c>
      <c r="P21" s="42" t="s">
        <v>54</v>
      </c>
      <c r="Q21" s="54" t="s">
        <v>60</v>
      </c>
      <c r="R21" s="42" t="s">
        <v>61</v>
      </c>
      <c r="S21" s="82" t="s">
        <v>836</v>
      </c>
      <c r="T21" s="82" t="s">
        <v>837</v>
      </c>
      <c r="U21" s="82" t="s">
        <v>54</v>
      </c>
      <c r="V21" s="100" t="s">
        <v>838</v>
      </c>
      <c r="W21" s="82" t="s">
        <v>839</v>
      </c>
      <c r="X21" s="42" t="s">
        <v>62</v>
      </c>
      <c r="Y21" s="42" t="s">
        <v>63</v>
      </c>
      <c r="Z21" s="42" t="s">
        <v>54</v>
      </c>
      <c r="AA21" s="54" t="s">
        <v>64</v>
      </c>
      <c r="AB21" s="42" t="s">
        <v>65</v>
      </c>
      <c r="AC21" s="42" t="s">
        <v>66</v>
      </c>
      <c r="AD21" s="42"/>
      <c r="AE21" s="42"/>
      <c r="AF21" s="42"/>
      <c r="AG21" s="42"/>
      <c r="AH21" s="42" t="s">
        <v>52</v>
      </c>
      <c r="AI21" s="43" t="s">
        <v>53</v>
      </c>
      <c r="AJ21" s="43" t="s">
        <v>54</v>
      </c>
      <c r="AK21" s="56" t="s">
        <v>55</v>
      </c>
      <c r="AL21" s="43" t="s">
        <v>57</v>
      </c>
      <c r="AM21" s="43" t="s">
        <v>52</v>
      </c>
      <c r="AN21" s="43" t="s">
        <v>53</v>
      </c>
      <c r="AO21" s="43" t="s">
        <v>54</v>
      </c>
      <c r="AP21" s="56" t="s">
        <v>55</v>
      </c>
      <c r="AQ21" s="43" t="s">
        <v>57</v>
      </c>
      <c r="AR21" s="3" t="s">
        <v>703</v>
      </c>
      <c r="AS21" s="7" t="str">
        <f>M21</f>
        <v xml:space="preserve">jouko.koskinen@ajm-konsultit.fi </v>
      </c>
      <c r="AT21" s="7"/>
    </row>
    <row r="22" spans="1:47" x14ac:dyDescent="0.35">
      <c r="A22" s="120">
        <v>41251</v>
      </c>
      <c r="B22" s="121">
        <v>41606</v>
      </c>
      <c r="C22" s="42" t="str">
        <f>"Leppävaaran ES ry"</f>
        <v>Leppävaaran ES ry</v>
      </c>
      <c r="D22" s="42" t="str">
        <f>"Uudenmaan Piiri"</f>
        <v>Uudenmaan Piiri</v>
      </c>
      <c r="E22" s="74" t="s">
        <v>780</v>
      </c>
      <c r="F22" s="74" t="str">
        <f>"108.474"</f>
        <v>108.474</v>
      </c>
      <c r="G22" s="123" t="str">
        <f>"1971-10"</f>
        <v>1971-10</v>
      </c>
      <c r="H22" s="75" t="str">
        <f>""</f>
        <v/>
      </c>
      <c r="I22" s="74" t="s">
        <v>781</v>
      </c>
      <c r="J22" s="74" t="s">
        <v>782</v>
      </c>
      <c r="K22" s="42" t="s">
        <v>352</v>
      </c>
      <c r="L22" s="42" t="s">
        <v>783</v>
      </c>
      <c r="M22" s="42" t="s">
        <v>784</v>
      </c>
      <c r="N22" s="32" t="s">
        <v>776</v>
      </c>
      <c r="O22" s="32" t="s">
        <v>777</v>
      </c>
      <c r="P22" s="32" t="s">
        <v>347</v>
      </c>
      <c r="Q22" s="32" t="s">
        <v>778</v>
      </c>
      <c r="R22" s="32" t="s">
        <v>779</v>
      </c>
      <c r="S22" s="42" t="str">
        <f>"Kari Närhi"</f>
        <v>Kari Närhi</v>
      </c>
      <c r="T22" s="42" t="str">
        <f>"Karakalliontie 4 A 9"</f>
        <v>Karakalliontie 4 A 9</v>
      </c>
      <c r="U22" s="42" t="str">
        <f>"02620 Espoo"</f>
        <v>02620 Espoo</v>
      </c>
      <c r="V22" s="42" t="str">
        <f>"040 419 1983"</f>
        <v>040 419 1983</v>
      </c>
      <c r="W22" s="42" t="str">
        <f>"kari.narhi@pp.inet.fi"</f>
        <v>kari.narhi@pp.inet.fi</v>
      </c>
      <c r="X22" s="42" t="s">
        <v>785</v>
      </c>
      <c r="Y22" s="42" t="s">
        <v>786</v>
      </c>
      <c r="Z22" s="42" t="s">
        <v>787</v>
      </c>
      <c r="AA22" s="42" t="s">
        <v>788</v>
      </c>
      <c r="AB22" s="42" t="s">
        <v>789</v>
      </c>
      <c r="AC22" s="42" t="s">
        <v>589</v>
      </c>
      <c r="AD22" s="42" t="s">
        <v>590</v>
      </c>
      <c r="AE22" s="42" t="s">
        <v>591</v>
      </c>
      <c r="AF22" s="42" t="s">
        <v>592</v>
      </c>
      <c r="AG22" s="42" t="s">
        <v>593</v>
      </c>
      <c r="AH22" s="42" t="s">
        <v>790</v>
      </c>
      <c r="AI22" s="43" t="s">
        <v>791</v>
      </c>
      <c r="AJ22" s="43" t="s">
        <v>347</v>
      </c>
      <c r="AK22" s="51" t="s">
        <v>792</v>
      </c>
      <c r="AL22" s="43" t="s">
        <v>793</v>
      </c>
      <c r="AM22" s="43" t="s">
        <v>794</v>
      </c>
      <c r="AN22" s="43" t="s">
        <v>791</v>
      </c>
      <c r="AO22" s="43" t="s">
        <v>347</v>
      </c>
      <c r="AP22" s="43" t="s">
        <v>795</v>
      </c>
      <c r="AQ22" s="43" t="s">
        <v>796</v>
      </c>
      <c r="AR22" s="3" t="s">
        <v>16</v>
      </c>
      <c r="AS22" s="7" t="str">
        <f>W22</f>
        <v>kari.narhi@pp.inet.fi</v>
      </c>
      <c r="AT22" s="7"/>
    </row>
    <row r="23" spans="1:47" x14ac:dyDescent="0.35">
      <c r="A23" s="118">
        <v>41292</v>
      </c>
      <c r="B23" s="126" t="s">
        <v>973</v>
      </c>
      <c r="C23" s="42" t="s">
        <v>564</v>
      </c>
      <c r="D23" s="42" t="s">
        <v>81</v>
      </c>
      <c r="E23" s="73" t="s">
        <v>438</v>
      </c>
      <c r="F23" s="74">
        <v>135768</v>
      </c>
      <c r="G23" s="123">
        <v>25581</v>
      </c>
      <c r="H23" s="75"/>
      <c r="I23" s="74" t="s">
        <v>303</v>
      </c>
      <c r="J23" s="74" t="s">
        <v>304</v>
      </c>
      <c r="K23" s="42" t="s">
        <v>305</v>
      </c>
      <c r="L23" s="42" t="s">
        <v>306</v>
      </c>
      <c r="M23" s="42" t="s">
        <v>307</v>
      </c>
      <c r="N23" s="42" t="s">
        <v>308</v>
      </c>
      <c r="O23" s="104" t="s">
        <v>989</v>
      </c>
      <c r="P23" s="42" t="s">
        <v>309</v>
      </c>
      <c r="Q23" s="42" t="s">
        <v>310</v>
      </c>
      <c r="R23" s="42" t="s">
        <v>311</v>
      </c>
      <c r="S23" s="42" t="s">
        <v>312</v>
      </c>
      <c r="T23" s="42" t="s">
        <v>313</v>
      </c>
      <c r="U23" s="42" t="s">
        <v>314</v>
      </c>
      <c r="V23" s="42" t="s">
        <v>315</v>
      </c>
      <c r="W23" s="42" t="s">
        <v>316</v>
      </c>
      <c r="X23" s="42" t="s">
        <v>317</v>
      </c>
      <c r="Y23" s="42" t="s">
        <v>318</v>
      </c>
      <c r="Z23" s="42" t="s">
        <v>314</v>
      </c>
      <c r="AA23" s="42" t="s">
        <v>319</v>
      </c>
      <c r="AB23" s="42" t="s">
        <v>320</v>
      </c>
      <c r="AC23" s="42"/>
      <c r="AD23" s="42"/>
      <c r="AE23" s="42"/>
      <c r="AF23" s="42"/>
      <c r="AG23" s="42"/>
      <c r="AH23" s="42" t="s">
        <v>321</v>
      </c>
      <c r="AI23" s="43" t="s">
        <v>322</v>
      </c>
      <c r="AJ23" s="43" t="s">
        <v>323</v>
      </c>
      <c r="AK23" s="43" t="s">
        <v>324</v>
      </c>
      <c r="AL23" s="43" t="s">
        <v>325</v>
      </c>
      <c r="AM23" s="43" t="s">
        <v>321</v>
      </c>
      <c r="AN23" s="43" t="s">
        <v>322</v>
      </c>
      <c r="AO23" s="43" t="s">
        <v>323</v>
      </c>
      <c r="AP23" s="43" t="s">
        <v>324</v>
      </c>
      <c r="AQ23" s="43" t="s">
        <v>325</v>
      </c>
      <c r="AR23" s="3" t="s">
        <v>16</v>
      </c>
      <c r="AS23" s="7" t="str">
        <f>W23</f>
        <v>uolevi.viita@dnainternet.net</v>
      </c>
      <c r="AT23" s="7"/>
    </row>
    <row r="24" spans="1:47" x14ac:dyDescent="0.35">
      <c r="A24" s="120">
        <v>41285</v>
      </c>
      <c r="B24" s="121">
        <v>41621</v>
      </c>
      <c r="C24" s="42" t="s">
        <v>565</v>
      </c>
      <c r="D24" s="42" t="s">
        <v>490</v>
      </c>
      <c r="E24" s="36" t="s">
        <v>851</v>
      </c>
      <c r="F24" s="74">
        <v>113801</v>
      </c>
      <c r="G24" s="123">
        <v>26354</v>
      </c>
      <c r="H24" s="74"/>
      <c r="I24" s="74" t="s">
        <v>580</v>
      </c>
      <c r="J24" s="74" t="s">
        <v>583</v>
      </c>
      <c r="K24" s="42" t="s">
        <v>479</v>
      </c>
      <c r="L24" s="42" t="s">
        <v>672</v>
      </c>
      <c r="M24" s="62" t="s">
        <v>581</v>
      </c>
      <c r="N24" s="42" t="s">
        <v>480</v>
      </c>
      <c r="O24" s="42" t="s">
        <v>491</v>
      </c>
      <c r="P24" s="42" t="s">
        <v>492</v>
      </c>
      <c r="Q24" s="42" t="s">
        <v>852</v>
      </c>
      <c r="R24" s="42" t="s">
        <v>673</v>
      </c>
      <c r="S24" s="42" t="s">
        <v>481</v>
      </c>
      <c r="T24" s="42" t="s">
        <v>483</v>
      </c>
      <c r="U24" s="42" t="s">
        <v>484</v>
      </c>
      <c r="V24" s="42" t="s">
        <v>482</v>
      </c>
      <c r="W24" s="82" t="s">
        <v>853</v>
      </c>
      <c r="X24" s="42" t="s">
        <v>674</v>
      </c>
      <c r="Y24" s="42" t="s">
        <v>675</v>
      </c>
      <c r="Z24" s="42" t="s">
        <v>676</v>
      </c>
      <c r="AA24" s="42" t="s">
        <v>677</v>
      </c>
      <c r="AB24" s="42" t="s">
        <v>678</v>
      </c>
      <c r="AC24" s="42"/>
      <c r="AD24" s="42"/>
      <c r="AE24" s="42"/>
      <c r="AF24" s="42"/>
      <c r="AG24" s="42"/>
      <c r="AH24" s="42" t="s">
        <v>480</v>
      </c>
      <c r="AI24" s="42" t="s">
        <v>491</v>
      </c>
      <c r="AJ24" s="42" t="s">
        <v>492</v>
      </c>
      <c r="AK24" s="42" t="s">
        <v>493</v>
      </c>
      <c r="AL24" s="42" t="s">
        <v>673</v>
      </c>
      <c r="AM24" s="42" t="s">
        <v>580</v>
      </c>
      <c r="AN24" s="42" t="s">
        <v>583</v>
      </c>
      <c r="AO24" s="42" t="s">
        <v>479</v>
      </c>
      <c r="AP24" s="42" t="s">
        <v>582</v>
      </c>
      <c r="AQ24" s="62" t="s">
        <v>581</v>
      </c>
      <c r="AR24" s="37" t="s">
        <v>679</v>
      </c>
      <c r="AS24" s="10" t="str">
        <f>M24</f>
        <v>raija.viklund@gmail.com</v>
      </c>
      <c r="AT24" s="10"/>
    </row>
    <row r="25" spans="1:47" x14ac:dyDescent="0.35">
      <c r="A25" s="120">
        <v>41284</v>
      </c>
      <c r="B25" s="121">
        <v>41652</v>
      </c>
      <c r="C25" s="42" t="s">
        <v>566</v>
      </c>
      <c r="D25" s="42" t="s">
        <v>81</v>
      </c>
      <c r="E25" s="73" t="s">
        <v>435</v>
      </c>
      <c r="F25" s="74">
        <v>147214</v>
      </c>
      <c r="G25" s="150">
        <v>31863</v>
      </c>
      <c r="H25" s="75"/>
      <c r="I25" s="74" t="s">
        <v>642</v>
      </c>
      <c r="J25" s="74" t="s">
        <v>643</v>
      </c>
      <c r="K25" s="42" t="s">
        <v>132</v>
      </c>
      <c r="L25" s="42" t="s">
        <v>644</v>
      </c>
      <c r="M25" s="63" t="s">
        <v>645</v>
      </c>
      <c r="N25" s="42" t="s">
        <v>130</v>
      </c>
      <c r="O25" s="42" t="s">
        <v>131</v>
      </c>
      <c r="P25" s="42" t="s">
        <v>132</v>
      </c>
      <c r="Q25" s="42" t="s">
        <v>133</v>
      </c>
      <c r="R25" s="42" t="s">
        <v>134</v>
      </c>
      <c r="S25" s="42" t="s">
        <v>135</v>
      </c>
      <c r="T25" s="42" t="s">
        <v>646</v>
      </c>
      <c r="U25" s="42" t="s">
        <v>132</v>
      </c>
      <c r="V25" s="42" t="s">
        <v>136</v>
      </c>
      <c r="W25" s="42" t="s">
        <v>137</v>
      </c>
      <c r="X25" s="42" t="s">
        <v>138</v>
      </c>
      <c r="Y25" s="82" t="s">
        <v>925</v>
      </c>
      <c r="Z25" s="42" t="s">
        <v>647</v>
      </c>
      <c r="AA25" s="42" t="s">
        <v>139</v>
      </c>
      <c r="AB25" s="42" t="s">
        <v>648</v>
      </c>
      <c r="AC25" s="42" t="s">
        <v>140</v>
      </c>
      <c r="AD25" s="43" t="s">
        <v>141</v>
      </c>
      <c r="AE25" s="43" t="s">
        <v>132</v>
      </c>
      <c r="AF25" s="43" t="s">
        <v>142</v>
      </c>
      <c r="AG25" s="42" t="s">
        <v>649</v>
      </c>
      <c r="AH25" s="42" t="s">
        <v>140</v>
      </c>
      <c r="AI25" s="43" t="s">
        <v>141</v>
      </c>
      <c r="AJ25" s="43" t="s">
        <v>132</v>
      </c>
      <c r="AK25" s="43" t="s">
        <v>142</v>
      </c>
      <c r="AL25" s="43" t="s">
        <v>649</v>
      </c>
      <c r="AM25" s="43" t="s">
        <v>143</v>
      </c>
      <c r="AN25" s="43" t="s">
        <v>646</v>
      </c>
      <c r="AO25" s="43" t="s">
        <v>132</v>
      </c>
      <c r="AP25" s="43" t="s">
        <v>136</v>
      </c>
      <c r="AQ25" s="43" t="s">
        <v>137</v>
      </c>
      <c r="AR25" s="3" t="s">
        <v>16</v>
      </c>
      <c r="AS25" s="7" t="str">
        <f>W25</f>
        <v>niemipirkko1@gmail.com</v>
      </c>
      <c r="AT25" s="7"/>
    </row>
    <row r="26" spans="1:47" x14ac:dyDescent="0.35">
      <c r="A26" s="132">
        <v>41304</v>
      </c>
      <c r="B26" s="122" t="s">
        <v>973</v>
      </c>
      <c r="C26" s="42" t="s">
        <v>567</v>
      </c>
      <c r="D26" s="42" t="str">
        <f>"Uudenmaan Piiri"</f>
        <v>Uudenmaan Piiri</v>
      </c>
      <c r="E26" s="73" t="s">
        <v>477</v>
      </c>
      <c r="F26" s="146" t="s">
        <v>1000</v>
      </c>
      <c r="G26" s="123">
        <v>27844</v>
      </c>
      <c r="H26" s="75"/>
      <c r="I26" s="74" t="s">
        <v>462</v>
      </c>
      <c r="J26" s="74" t="s">
        <v>463</v>
      </c>
      <c r="K26" s="42" t="s">
        <v>464</v>
      </c>
      <c r="L26" s="42" t="s">
        <v>465</v>
      </c>
      <c r="M26" s="49"/>
      <c r="N26" s="42" t="s">
        <v>466</v>
      </c>
      <c r="O26" s="42" t="s">
        <v>467</v>
      </c>
      <c r="P26" s="42" t="s">
        <v>468</v>
      </c>
      <c r="Q26" s="42" t="s">
        <v>469</v>
      </c>
      <c r="R26" s="42"/>
      <c r="S26" s="42" t="s">
        <v>470</v>
      </c>
      <c r="T26" s="42" t="s">
        <v>723</v>
      </c>
      <c r="U26" s="42" t="s">
        <v>468</v>
      </c>
      <c r="V26" s="42" t="s">
        <v>471</v>
      </c>
      <c r="W26" s="110"/>
      <c r="X26" s="82" t="s">
        <v>892</v>
      </c>
      <c r="Y26" s="82"/>
      <c r="Z26" s="82"/>
      <c r="AA26" s="82" t="s">
        <v>893</v>
      </c>
      <c r="AB26" s="82"/>
      <c r="AC26" s="42"/>
      <c r="AD26" s="42"/>
      <c r="AE26" s="42"/>
      <c r="AF26" s="42"/>
      <c r="AG26" s="42"/>
      <c r="AH26" s="42" t="s">
        <v>466</v>
      </c>
      <c r="AI26" s="43" t="s">
        <v>467</v>
      </c>
      <c r="AJ26" s="43" t="s">
        <v>468</v>
      </c>
      <c r="AK26" s="43" t="s">
        <v>469</v>
      </c>
      <c r="AL26" s="43"/>
      <c r="AM26" s="43"/>
      <c r="AN26" s="47"/>
      <c r="AO26" s="47"/>
      <c r="AP26" s="47"/>
      <c r="AQ26" s="47"/>
      <c r="AR26" s="3" t="s">
        <v>189</v>
      </c>
      <c r="AS26" s="12"/>
      <c r="AT26" s="39" t="s">
        <v>744</v>
      </c>
    </row>
    <row r="27" spans="1:47" x14ac:dyDescent="0.35">
      <c r="A27" s="118">
        <v>41289</v>
      </c>
      <c r="B27" s="119">
        <v>41649</v>
      </c>
      <c r="C27" s="42" t="s">
        <v>568</v>
      </c>
      <c r="D27" s="42" t="str">
        <f>"Uudenmaan Piiri"</f>
        <v>Uudenmaan Piiri</v>
      </c>
      <c r="E27" s="74" t="s">
        <v>437</v>
      </c>
      <c r="F27" s="74">
        <v>124890</v>
      </c>
      <c r="G27" s="123">
        <v>28492</v>
      </c>
      <c r="H27" s="75"/>
      <c r="I27" s="60" t="s">
        <v>692</v>
      </c>
      <c r="J27" s="60" t="s">
        <v>693</v>
      </c>
      <c r="K27" s="57" t="s">
        <v>468</v>
      </c>
      <c r="L27" s="57" t="s">
        <v>694</v>
      </c>
      <c r="M27" s="57" t="s">
        <v>695</v>
      </c>
      <c r="N27" s="82" t="s">
        <v>914</v>
      </c>
      <c r="O27" s="82" t="s">
        <v>915</v>
      </c>
      <c r="P27" s="82" t="s">
        <v>698</v>
      </c>
      <c r="Q27" s="82" t="s">
        <v>916</v>
      </c>
      <c r="R27" s="82" t="s">
        <v>917</v>
      </c>
      <c r="S27" s="42" t="s">
        <v>360</v>
      </c>
      <c r="T27" s="82" t="s">
        <v>977</v>
      </c>
      <c r="U27" s="42" t="s">
        <v>399</v>
      </c>
      <c r="V27" s="42" t="s">
        <v>361</v>
      </c>
      <c r="W27" s="46" t="s">
        <v>400</v>
      </c>
      <c r="X27" s="42" t="s">
        <v>696</v>
      </c>
      <c r="Y27" s="42" t="s">
        <v>697</v>
      </c>
      <c r="Z27" s="42" t="s">
        <v>698</v>
      </c>
      <c r="AA27" s="42" t="s">
        <v>699</v>
      </c>
      <c r="AB27" s="42" t="s">
        <v>700</v>
      </c>
      <c r="AC27" s="82" t="s">
        <v>918</v>
      </c>
      <c r="AD27" s="82" t="s">
        <v>919</v>
      </c>
      <c r="AE27" s="82" t="s">
        <v>401</v>
      </c>
      <c r="AF27" s="82" t="s">
        <v>920</v>
      </c>
      <c r="AG27" s="82"/>
      <c r="AH27" s="42" t="s">
        <v>358</v>
      </c>
      <c r="AI27" s="43" t="s">
        <v>397</v>
      </c>
      <c r="AJ27" s="43" t="s">
        <v>398</v>
      </c>
      <c r="AK27" s="43" t="s">
        <v>359</v>
      </c>
      <c r="AL27" s="43" t="s">
        <v>701</v>
      </c>
      <c r="AM27" s="96" t="s">
        <v>692</v>
      </c>
      <c r="AN27" s="96" t="s">
        <v>693</v>
      </c>
      <c r="AO27" s="96" t="s">
        <v>468</v>
      </c>
      <c r="AP27" s="96" t="s">
        <v>694</v>
      </c>
      <c r="AQ27" s="96" t="s">
        <v>695</v>
      </c>
      <c r="AR27" s="96" t="s">
        <v>996</v>
      </c>
      <c r="AS27" s="144" t="str">
        <f>W27</f>
        <v>pirjo.kumlin@pp.inet.fi</v>
      </c>
      <c r="AT27" s="7"/>
    </row>
    <row r="28" spans="1:47" x14ac:dyDescent="0.35">
      <c r="A28" s="120">
        <v>41276</v>
      </c>
      <c r="B28" s="121">
        <v>41639</v>
      </c>
      <c r="C28" s="42" t="str">
        <f>"Mäntsälän ES ry"</f>
        <v>Mäntsälän ES ry</v>
      </c>
      <c r="D28" s="42" t="str">
        <f>"Uudenmaan Piiri"</f>
        <v>Uudenmaan Piiri</v>
      </c>
      <c r="E28" s="64" t="s">
        <v>623</v>
      </c>
      <c r="F28" s="74" t="str">
        <f>"132534"</f>
        <v>132534</v>
      </c>
      <c r="G28" s="123" t="str">
        <f>"30.11.1979"</f>
        <v>30.11.1979</v>
      </c>
      <c r="H28" s="75" t="str">
        <f>""</f>
        <v/>
      </c>
      <c r="I28" s="60" t="s">
        <v>624</v>
      </c>
      <c r="J28" s="60" t="s">
        <v>625</v>
      </c>
      <c r="K28" s="57" t="s">
        <v>626</v>
      </c>
      <c r="L28" s="57" t="s">
        <v>627</v>
      </c>
      <c r="M28" s="57" t="s">
        <v>628</v>
      </c>
      <c r="N28" s="82" t="s">
        <v>854</v>
      </c>
      <c r="O28" s="82" t="s">
        <v>855</v>
      </c>
      <c r="P28" s="82" t="s">
        <v>626</v>
      </c>
      <c r="Q28" s="82" t="s">
        <v>856</v>
      </c>
      <c r="R28" s="32"/>
      <c r="S28" s="42" t="str">
        <f>"Vuokko Kolmonen"</f>
        <v>Vuokko Kolmonen</v>
      </c>
      <c r="T28" s="42" t="str">
        <f>"Ahokannantie 15"</f>
        <v>Ahokannantie 15</v>
      </c>
      <c r="U28" s="42" t="str">
        <f>"04600 Mäntsälä"</f>
        <v>04600 Mäntsälä</v>
      </c>
      <c r="V28" s="42" t="str">
        <f>"041-452 1942"</f>
        <v>041-452 1942</v>
      </c>
      <c r="W28" s="42" t="str">
        <f>"vuokko.kolmonen@pp.inet.fi"</f>
        <v>vuokko.kolmonen@pp.inet.fi</v>
      </c>
      <c r="X28" s="42" t="str">
        <f>"Anneli Lindblom"</f>
        <v>Anneli Lindblom</v>
      </c>
      <c r="Y28" s="42" t="str">
        <f>"Peltolantie 1 A 5"</f>
        <v>Peltolantie 1 A 5</v>
      </c>
      <c r="Z28" s="42" t="str">
        <f>"04600 Mäntsälä"</f>
        <v>04600 Mäntsälä</v>
      </c>
      <c r="AA28" s="42" t="str">
        <f>"040-7347531"</f>
        <v>040-7347531</v>
      </c>
      <c r="AB28" s="42" t="str">
        <f>"anneli.lindblom@luukku.com"</f>
        <v>anneli.lindblom@luukku.com</v>
      </c>
      <c r="AC28" s="42" t="str">
        <f>"Vuokko Kolmonen"</f>
        <v>Vuokko Kolmonen</v>
      </c>
      <c r="AD28" s="42" t="str">
        <f>"Ahokannantie 15"</f>
        <v>Ahokannantie 15</v>
      </c>
      <c r="AE28" s="42" t="str">
        <f>"04600 Mäntsälä"</f>
        <v>04600 Mäntsälä</v>
      </c>
      <c r="AF28" s="42" t="str">
        <f>"041-4521942"</f>
        <v>041-4521942</v>
      </c>
      <c r="AG28" s="42" t="str">
        <f>"vuokko.kolmonen@pp.inet.fi"</f>
        <v>vuokko.kolmonen@pp.inet.fi</v>
      </c>
      <c r="AH28" s="32" t="s">
        <v>857</v>
      </c>
      <c r="AI28" s="96" t="s">
        <v>858</v>
      </c>
      <c r="AJ28" s="96" t="s">
        <v>859</v>
      </c>
      <c r="AK28" s="96" t="s">
        <v>860</v>
      </c>
      <c r="AL28" s="35"/>
      <c r="AM28" s="43" t="str">
        <f>"Sisko Koskinen"</f>
        <v>Sisko Koskinen</v>
      </c>
      <c r="AN28" s="58" t="s">
        <v>629</v>
      </c>
      <c r="AO28" s="58" t="s">
        <v>626</v>
      </c>
      <c r="AP28" s="43" t="str">
        <f>"0400-525516"</f>
        <v>0400-525516</v>
      </c>
      <c r="AQ28" s="43" t="str">
        <f>"sisko.koskinen@pp1.inet.fi"</f>
        <v>sisko.koskinen@pp1.inet.fi</v>
      </c>
      <c r="AR28" s="3" t="s">
        <v>17</v>
      </c>
      <c r="AS28" s="7" t="str">
        <f>M28</f>
        <v>aija.lavikainen@msoynet.com</v>
      </c>
      <c r="AT28" s="7"/>
    </row>
    <row r="29" spans="1:47" x14ac:dyDescent="0.35">
      <c r="A29" s="120">
        <v>41261</v>
      </c>
      <c r="B29" s="121">
        <v>41610</v>
      </c>
      <c r="C29" s="42" t="s">
        <v>569</v>
      </c>
      <c r="D29" s="42" t="s">
        <v>67</v>
      </c>
      <c r="E29" s="74" t="s">
        <v>68</v>
      </c>
      <c r="F29" s="74">
        <v>117584</v>
      </c>
      <c r="G29" s="123">
        <v>27112</v>
      </c>
      <c r="H29" s="75"/>
      <c r="I29" s="74" t="s">
        <v>69</v>
      </c>
      <c r="J29" s="74" t="s">
        <v>70</v>
      </c>
      <c r="K29" s="42" t="s">
        <v>71</v>
      </c>
      <c r="L29" s="54" t="s">
        <v>72</v>
      </c>
      <c r="M29" s="83"/>
      <c r="N29" s="82" t="s">
        <v>798</v>
      </c>
      <c r="O29" s="82" t="s">
        <v>799</v>
      </c>
      <c r="P29" s="82" t="s">
        <v>71</v>
      </c>
      <c r="Q29" s="95" t="s">
        <v>800</v>
      </c>
      <c r="R29" s="32" t="s">
        <v>801</v>
      </c>
      <c r="S29" s="42" t="s">
        <v>74</v>
      </c>
      <c r="T29" s="42" t="s">
        <v>75</v>
      </c>
      <c r="U29" s="42" t="s">
        <v>71</v>
      </c>
      <c r="V29" s="54" t="s">
        <v>73</v>
      </c>
      <c r="W29" s="42" t="s">
        <v>76</v>
      </c>
      <c r="X29" s="42" t="s">
        <v>77</v>
      </c>
      <c r="Y29" s="32" t="s">
        <v>802</v>
      </c>
      <c r="Z29" s="42" t="s">
        <v>71</v>
      </c>
      <c r="AA29" s="54" t="s">
        <v>78</v>
      </c>
      <c r="AB29" s="42" t="s">
        <v>79</v>
      </c>
      <c r="AC29" s="32" t="s">
        <v>803</v>
      </c>
      <c r="AD29" s="32" t="s">
        <v>804</v>
      </c>
      <c r="AE29" s="32" t="s">
        <v>71</v>
      </c>
      <c r="AF29" s="84" t="s">
        <v>805</v>
      </c>
      <c r="AG29" s="32" t="s">
        <v>806</v>
      </c>
      <c r="AH29" s="65" t="s">
        <v>807</v>
      </c>
      <c r="AI29" s="65" t="s">
        <v>808</v>
      </c>
      <c r="AJ29" s="65" t="s">
        <v>71</v>
      </c>
      <c r="AK29" s="66" t="s">
        <v>809</v>
      </c>
      <c r="AL29" s="65" t="s">
        <v>810</v>
      </c>
      <c r="AM29" s="85"/>
      <c r="AN29" s="85"/>
      <c r="AO29" s="85"/>
      <c r="AP29" s="86"/>
      <c r="AQ29" s="85"/>
      <c r="AR29" s="6" t="s">
        <v>80</v>
      </c>
      <c r="AS29" s="7" t="str">
        <f>W29</f>
        <v xml:space="preserve">pekka.saarinen@elisanet.fi </v>
      </c>
      <c r="AT29" s="7"/>
    </row>
    <row r="30" spans="1:47" s="29" customFormat="1" ht="14.4" customHeight="1" x14ac:dyDescent="0.35">
      <c r="A30" s="132" t="s">
        <v>974</v>
      </c>
      <c r="B30" s="133">
        <v>41640</v>
      </c>
      <c r="C30" s="43" t="s">
        <v>970</v>
      </c>
      <c r="D30" s="43" t="s">
        <v>67</v>
      </c>
      <c r="E30" s="77" t="s">
        <v>458</v>
      </c>
      <c r="F30" s="78" t="s">
        <v>586</v>
      </c>
      <c r="G30" s="149" t="s">
        <v>1003</v>
      </c>
      <c r="H30" s="75"/>
      <c r="I30" s="75" t="s">
        <v>370</v>
      </c>
      <c r="J30" s="79" t="s">
        <v>459</v>
      </c>
      <c r="K30" s="43" t="s">
        <v>374</v>
      </c>
      <c r="L30" s="43" t="s">
        <v>371</v>
      </c>
      <c r="M30" s="43" t="s">
        <v>372</v>
      </c>
      <c r="N30" s="43" t="s">
        <v>373</v>
      </c>
      <c r="O30" s="43" t="s">
        <v>375</v>
      </c>
      <c r="P30" s="43" t="s">
        <v>374</v>
      </c>
      <c r="Q30" s="43" t="s">
        <v>726</v>
      </c>
      <c r="R30" s="43" t="s">
        <v>376</v>
      </c>
      <c r="S30" s="43" t="s">
        <v>377</v>
      </c>
      <c r="T30" s="43" t="s">
        <v>460</v>
      </c>
      <c r="U30" s="43" t="s">
        <v>374</v>
      </c>
      <c r="V30" s="43" t="s">
        <v>378</v>
      </c>
      <c r="W30" s="116" t="s">
        <v>461</v>
      </c>
      <c r="X30" s="43" t="s">
        <v>379</v>
      </c>
      <c r="Y30" s="43" t="s">
        <v>380</v>
      </c>
      <c r="Z30" s="43" t="s">
        <v>381</v>
      </c>
      <c r="AA30" s="43" t="s">
        <v>727</v>
      </c>
      <c r="AB30" s="43" t="s">
        <v>382</v>
      </c>
      <c r="AC30" s="43" t="s">
        <v>728</v>
      </c>
      <c r="AD30" s="43" t="s">
        <v>729</v>
      </c>
      <c r="AE30" s="43" t="s">
        <v>730</v>
      </c>
      <c r="AF30" s="43" t="s">
        <v>731</v>
      </c>
      <c r="AG30" s="43" t="s">
        <v>732</v>
      </c>
      <c r="AH30" s="43" t="s">
        <v>383</v>
      </c>
      <c r="AI30" s="43" t="s">
        <v>384</v>
      </c>
      <c r="AJ30" s="43" t="s">
        <v>385</v>
      </c>
      <c r="AK30" s="43" t="s">
        <v>386</v>
      </c>
      <c r="AL30" s="43" t="s">
        <v>387</v>
      </c>
      <c r="AM30" s="43" t="s">
        <v>472</v>
      </c>
      <c r="AN30" s="43" t="s">
        <v>473</v>
      </c>
      <c r="AO30" s="43" t="s">
        <v>374</v>
      </c>
      <c r="AP30" s="43" t="s">
        <v>474</v>
      </c>
      <c r="AQ30" s="43" t="s">
        <v>475</v>
      </c>
      <c r="AR30" s="6" t="s">
        <v>286</v>
      </c>
      <c r="AS30" s="28" t="s">
        <v>523</v>
      </c>
      <c r="AT30" s="28"/>
    </row>
    <row r="31" spans="1:47" x14ac:dyDescent="0.35">
      <c r="A31" s="120">
        <v>41260</v>
      </c>
      <c r="B31" s="122" t="s">
        <v>976</v>
      </c>
      <c r="C31" s="42" t="str">
        <f>"Pohjois-Espoon ES ry"</f>
        <v>Pohjois-Espoon ES ry</v>
      </c>
      <c r="D31" s="42" t="str">
        <f>"Uudenmaan Piiri"</f>
        <v>Uudenmaan Piiri</v>
      </c>
      <c r="E31" s="73" t="s">
        <v>430</v>
      </c>
      <c r="F31" s="74" t="str">
        <f>"115.483"</f>
        <v>115.483</v>
      </c>
      <c r="G31" s="123" t="str">
        <f>"8.12.1973"</f>
        <v>8.12.1973</v>
      </c>
      <c r="H31" s="75" t="str">
        <f>""</f>
        <v/>
      </c>
      <c r="I31" s="60" t="str">
        <f>"Leena Karhu"</f>
        <v>Leena Karhu</v>
      </c>
      <c r="J31" s="60" t="str">
        <f>"Metsämaantie 25. as.2"</f>
        <v>Metsämaantie 25. as.2</v>
      </c>
      <c r="K31" s="57" t="str">
        <f>"02970 Espoo"</f>
        <v>02970 Espoo</v>
      </c>
      <c r="L31" s="57" t="str">
        <f>"050 324 1861"</f>
        <v>050 324 1861</v>
      </c>
      <c r="M31" s="57" t="str">
        <f>"leenakarhu@elisanet.fi"</f>
        <v>leenakarhu@elisanet.fi</v>
      </c>
      <c r="N31" s="57" t="s">
        <v>599</v>
      </c>
      <c r="O31" s="57" t="s">
        <v>600</v>
      </c>
      <c r="P31" s="57" t="s">
        <v>601</v>
      </c>
      <c r="Q31" s="57" t="s">
        <v>602</v>
      </c>
      <c r="R31" s="57" t="s">
        <v>603</v>
      </c>
      <c r="S31" s="42" t="s">
        <v>748</v>
      </c>
      <c r="T31" s="42" t="s">
        <v>749</v>
      </c>
      <c r="U31" s="42" t="str">
        <f>"02970 Espoo"</f>
        <v>02970 Espoo</v>
      </c>
      <c r="V31" s="42" t="s">
        <v>750</v>
      </c>
      <c r="W31" s="67" t="s">
        <v>751</v>
      </c>
      <c r="X31" s="82" t="s">
        <v>926</v>
      </c>
      <c r="Y31" s="82" t="s">
        <v>927</v>
      </c>
      <c r="Z31" s="82" t="s">
        <v>928</v>
      </c>
      <c r="AA31" s="82" t="s">
        <v>929</v>
      </c>
      <c r="AB31" s="82" t="s">
        <v>930</v>
      </c>
      <c r="AC31" s="57" t="str">
        <f>"Leena Karhu"</f>
        <v>Leena Karhu</v>
      </c>
      <c r="AD31" s="57" t="str">
        <f>"Metsämaantie 25. as.2"</f>
        <v>Metsämaantie 25. as.2</v>
      </c>
      <c r="AE31" s="57" t="str">
        <f>"02970 Espoo"</f>
        <v>02970 Espoo</v>
      </c>
      <c r="AF31" s="57" t="str">
        <f>"050 324 1861"</f>
        <v>050 324 1861</v>
      </c>
      <c r="AG31" s="57" t="str">
        <f>"leenakarhu@elisanet.fi"</f>
        <v>leenakarhu@elisanet.fi</v>
      </c>
      <c r="AH31" s="42" t="str">
        <f>"Irja Saastamoinen"</f>
        <v>Irja Saastamoinen</v>
      </c>
      <c r="AI31" s="43" t="str">
        <f>"Isonmäenkuja 5"</f>
        <v>Isonmäenkuja 5</v>
      </c>
      <c r="AJ31" s="43" t="str">
        <f>"02970 Espoo"</f>
        <v>02970 Espoo</v>
      </c>
      <c r="AK31" s="43" t="str">
        <f>"0400 972 539"</f>
        <v>0400 972 539</v>
      </c>
      <c r="AL31" s="43" t="str">
        <f>"irja@espoolainen.com"</f>
        <v>irja@espoolainen.com</v>
      </c>
      <c r="AM31" s="139" t="s">
        <v>978</v>
      </c>
      <c r="AN31" s="139" t="s">
        <v>749</v>
      </c>
      <c r="AO31" s="139" t="s">
        <v>928</v>
      </c>
      <c r="AP31" s="140">
        <v>400687077</v>
      </c>
      <c r="AQ31" s="139" t="s">
        <v>979</v>
      </c>
      <c r="AR31" s="3" t="s">
        <v>189</v>
      </c>
      <c r="AS31" s="7" t="str">
        <f t="shared" ref="AS31:AS32" si="7">M31</f>
        <v>leenakarhu@elisanet.fi</v>
      </c>
      <c r="AT31" s="7"/>
    </row>
    <row r="32" spans="1:47" x14ac:dyDescent="0.35">
      <c r="A32" s="120">
        <v>41228</v>
      </c>
      <c r="B32" s="120">
        <v>41606</v>
      </c>
      <c r="C32" s="42" t="s">
        <v>570</v>
      </c>
      <c r="D32" s="42" t="s">
        <v>110</v>
      </c>
      <c r="E32" s="73" t="s">
        <v>442</v>
      </c>
      <c r="F32" s="74" t="s">
        <v>171</v>
      </c>
      <c r="G32" s="123">
        <v>32036</v>
      </c>
      <c r="H32" s="75"/>
      <c r="I32" s="74" t="s">
        <v>162</v>
      </c>
      <c r="J32" s="74" t="s">
        <v>172</v>
      </c>
      <c r="K32" s="42" t="s">
        <v>173</v>
      </c>
      <c r="L32" s="42" t="s">
        <v>163</v>
      </c>
      <c r="M32" s="42" t="s">
        <v>164</v>
      </c>
      <c r="N32" s="32" t="s">
        <v>772</v>
      </c>
      <c r="O32" s="32" t="s">
        <v>773</v>
      </c>
      <c r="P32" s="32" t="s">
        <v>774</v>
      </c>
      <c r="Q32" s="32" t="s">
        <v>775</v>
      </c>
      <c r="R32" s="42"/>
      <c r="S32" s="42" t="s">
        <v>165</v>
      </c>
      <c r="T32" s="42" t="s">
        <v>174</v>
      </c>
      <c r="U32" s="42" t="s">
        <v>173</v>
      </c>
      <c r="V32" s="42" t="s">
        <v>166</v>
      </c>
      <c r="W32" s="42" t="s">
        <v>167</v>
      </c>
      <c r="X32" s="42" t="s">
        <v>168</v>
      </c>
      <c r="Y32" s="42" t="s">
        <v>175</v>
      </c>
      <c r="Z32" s="42" t="s">
        <v>173</v>
      </c>
      <c r="AA32" s="42" t="s">
        <v>176</v>
      </c>
      <c r="AB32" s="42" t="s">
        <v>169</v>
      </c>
      <c r="AC32" s="42"/>
      <c r="AD32" s="42"/>
      <c r="AE32" s="42"/>
      <c r="AF32" s="42"/>
      <c r="AG32" s="42"/>
      <c r="AH32" s="42" t="s">
        <v>170</v>
      </c>
      <c r="AI32" s="43" t="s">
        <v>172</v>
      </c>
      <c r="AJ32" s="43" t="s">
        <v>173</v>
      </c>
      <c r="AK32" s="43" t="s">
        <v>163</v>
      </c>
      <c r="AL32" s="43" t="s">
        <v>164</v>
      </c>
      <c r="AM32" s="43" t="s">
        <v>162</v>
      </c>
      <c r="AN32" s="43" t="s">
        <v>172</v>
      </c>
      <c r="AO32" s="43" t="s">
        <v>173</v>
      </c>
      <c r="AP32" s="43" t="s">
        <v>163</v>
      </c>
      <c r="AQ32" s="43" t="s">
        <v>164</v>
      </c>
      <c r="AR32" s="3" t="s">
        <v>189</v>
      </c>
      <c r="AS32" s="31" t="str">
        <f t="shared" si="7"/>
        <v>mat.lei@hotmail.com</v>
      </c>
      <c r="AT32" s="31"/>
      <c r="AU32" t="s">
        <v>588</v>
      </c>
    </row>
    <row r="33" spans="1:46" x14ac:dyDescent="0.35">
      <c r="A33" s="132" t="s">
        <v>974</v>
      </c>
      <c r="B33" s="122" t="s">
        <v>974</v>
      </c>
      <c r="C33" s="42" t="s">
        <v>571</v>
      </c>
      <c r="D33" s="42" t="s">
        <v>81</v>
      </c>
      <c r="E33" s="73" t="s">
        <v>503</v>
      </c>
      <c r="F33" s="74">
        <v>117501</v>
      </c>
      <c r="G33" s="123">
        <v>24963</v>
      </c>
      <c r="H33" s="75"/>
      <c r="I33" s="74" t="s">
        <v>404</v>
      </c>
      <c r="J33" s="74" t="s">
        <v>485</v>
      </c>
      <c r="K33" s="42" t="s">
        <v>486</v>
      </c>
      <c r="L33" s="42" t="s">
        <v>405</v>
      </c>
      <c r="M33" s="59" t="s">
        <v>406</v>
      </c>
      <c r="N33" s="104" t="s">
        <v>733</v>
      </c>
      <c r="O33" s="104" t="s">
        <v>967</v>
      </c>
      <c r="P33" s="104" t="s">
        <v>505</v>
      </c>
      <c r="Q33" s="104" t="s">
        <v>734</v>
      </c>
      <c r="R33" s="42"/>
      <c r="S33" s="42" t="s">
        <v>407</v>
      </c>
      <c r="T33" s="42" t="s">
        <v>487</v>
      </c>
      <c r="U33" s="42" t="s">
        <v>488</v>
      </c>
      <c r="V33" s="42" t="s">
        <v>408</v>
      </c>
      <c r="W33" s="110"/>
      <c r="X33" s="42" t="s">
        <v>407</v>
      </c>
      <c r="Y33" s="42" t="s">
        <v>487</v>
      </c>
      <c r="Z33" s="42" t="s">
        <v>488</v>
      </c>
      <c r="AA33" s="42" t="s">
        <v>408</v>
      </c>
      <c r="AB33" s="42"/>
      <c r="AC33" s="42" t="s">
        <v>409</v>
      </c>
      <c r="AD33" s="42" t="s">
        <v>504</v>
      </c>
      <c r="AE33" s="42" t="s">
        <v>505</v>
      </c>
      <c r="AF33" s="42" t="s">
        <v>410</v>
      </c>
      <c r="AG33" s="45" t="s">
        <v>411</v>
      </c>
      <c r="AH33" s="42" t="s">
        <v>412</v>
      </c>
      <c r="AI33" s="43" t="s">
        <v>506</v>
      </c>
      <c r="AJ33" s="43" t="s">
        <v>145</v>
      </c>
      <c r="AK33" s="43" t="s">
        <v>413</v>
      </c>
      <c r="AL33" s="43"/>
      <c r="AM33" s="42" t="s">
        <v>409</v>
      </c>
      <c r="AN33" s="42" t="s">
        <v>504</v>
      </c>
      <c r="AO33" s="42" t="s">
        <v>505</v>
      </c>
      <c r="AP33" s="42" t="s">
        <v>410</v>
      </c>
      <c r="AQ33" s="45" t="s">
        <v>411</v>
      </c>
      <c r="AR33" s="3" t="s">
        <v>189</v>
      </c>
      <c r="AS33" s="7" t="str">
        <f>M33</f>
        <v>matti.hellsten@pp1.inet.fi</v>
      </c>
      <c r="AT33" s="7"/>
    </row>
    <row r="34" spans="1:46" x14ac:dyDescent="0.35">
      <c r="A34" s="120">
        <v>41274</v>
      </c>
      <c r="B34" s="121">
        <v>41635</v>
      </c>
      <c r="C34" s="42" t="s">
        <v>572</v>
      </c>
      <c r="D34" s="42" t="s">
        <v>81</v>
      </c>
      <c r="E34" s="74" t="s">
        <v>144</v>
      </c>
      <c r="F34" s="80">
        <v>126787</v>
      </c>
      <c r="G34" s="123" t="s">
        <v>1003</v>
      </c>
      <c r="H34" s="75"/>
      <c r="I34" s="60" t="s">
        <v>146</v>
      </c>
      <c r="J34" s="60" t="s">
        <v>147</v>
      </c>
      <c r="K34" s="57" t="s">
        <v>148</v>
      </c>
      <c r="L34" s="57" t="s">
        <v>149</v>
      </c>
      <c r="M34" s="57" t="s">
        <v>150</v>
      </c>
      <c r="N34" s="57" t="s">
        <v>616</v>
      </c>
      <c r="O34" s="57" t="s">
        <v>617</v>
      </c>
      <c r="P34" s="57" t="s">
        <v>148</v>
      </c>
      <c r="Q34" s="57" t="s">
        <v>618</v>
      </c>
      <c r="R34" s="57" t="s">
        <v>619</v>
      </c>
      <c r="S34" s="42" t="s">
        <v>151</v>
      </c>
      <c r="T34" s="42" t="s">
        <v>152</v>
      </c>
      <c r="U34" s="42" t="s">
        <v>148</v>
      </c>
      <c r="V34" s="42" t="s">
        <v>153</v>
      </c>
      <c r="W34" s="42" t="s">
        <v>154</v>
      </c>
      <c r="X34" s="42" t="s">
        <v>155</v>
      </c>
      <c r="Y34" s="42" t="s">
        <v>156</v>
      </c>
      <c r="Z34" s="42" t="s">
        <v>148</v>
      </c>
      <c r="AA34" s="42" t="s">
        <v>157</v>
      </c>
      <c r="AB34" s="57" t="s">
        <v>620</v>
      </c>
      <c r="AC34" s="32" t="s">
        <v>861</v>
      </c>
      <c r="AD34" s="82" t="s">
        <v>862</v>
      </c>
      <c r="AE34" s="82" t="s">
        <v>148</v>
      </c>
      <c r="AF34" s="82" t="s">
        <v>863</v>
      </c>
      <c r="AG34" s="32" t="s">
        <v>864</v>
      </c>
      <c r="AH34" s="35" t="s">
        <v>155</v>
      </c>
      <c r="AI34" s="35" t="s">
        <v>156</v>
      </c>
      <c r="AJ34" s="35" t="s">
        <v>148</v>
      </c>
      <c r="AK34" s="35" t="s">
        <v>157</v>
      </c>
      <c r="AL34" s="35" t="s">
        <v>620</v>
      </c>
      <c r="AM34" s="58" t="s">
        <v>621</v>
      </c>
      <c r="AN34" s="58" t="s">
        <v>622</v>
      </c>
      <c r="AO34" s="58" t="s">
        <v>148</v>
      </c>
      <c r="AP34" s="58" t="s">
        <v>149</v>
      </c>
      <c r="AQ34" s="58" t="s">
        <v>150</v>
      </c>
      <c r="AR34" s="97" t="s">
        <v>189</v>
      </c>
      <c r="AS34" s="7" t="str">
        <f>M34</f>
        <v>hheiskanen@luukku.com</v>
      </c>
      <c r="AT34" s="7"/>
    </row>
    <row r="35" spans="1:46" x14ac:dyDescent="0.35">
      <c r="A35" s="120">
        <v>41282</v>
      </c>
      <c r="B35" s="122" t="s">
        <v>997</v>
      </c>
      <c r="C35" s="42" t="s">
        <v>573</v>
      </c>
      <c r="D35" s="42" t="str">
        <f>"Uudenmaan Piiri"</f>
        <v>Uudenmaan Piiri</v>
      </c>
      <c r="E35" s="73" t="s">
        <v>449</v>
      </c>
      <c r="F35" s="74">
        <v>116781</v>
      </c>
      <c r="G35" s="123" t="s">
        <v>1004</v>
      </c>
      <c r="H35" s="75"/>
      <c r="I35" s="74" t="s">
        <v>19</v>
      </c>
      <c r="J35" s="74" t="s">
        <v>159</v>
      </c>
      <c r="K35" s="42" t="s">
        <v>160</v>
      </c>
      <c r="L35" s="42" t="s">
        <v>83</v>
      </c>
      <c r="M35" s="42" t="s">
        <v>980</v>
      </c>
      <c r="N35" s="42" t="s">
        <v>20</v>
      </c>
      <c r="O35" s="42" t="s">
        <v>450</v>
      </c>
      <c r="P35" s="42" t="s">
        <v>199</v>
      </c>
      <c r="Q35" s="42" t="s">
        <v>88</v>
      </c>
      <c r="R35" s="42" t="s">
        <v>21</v>
      </c>
      <c r="S35" s="42" t="s">
        <v>22</v>
      </c>
      <c r="T35" s="42" t="s">
        <v>161</v>
      </c>
      <c r="U35" s="42" t="s">
        <v>160</v>
      </c>
      <c r="V35" s="42" t="s">
        <v>451</v>
      </c>
      <c r="W35" s="42" t="s">
        <v>23</v>
      </c>
      <c r="X35" s="104" t="s">
        <v>991</v>
      </c>
      <c r="Y35" s="104" t="s">
        <v>992</v>
      </c>
      <c r="Z35" s="104" t="s">
        <v>993</v>
      </c>
      <c r="AA35" s="104" t="s">
        <v>994</v>
      </c>
      <c r="AB35" s="104" t="s">
        <v>995</v>
      </c>
      <c r="AC35" s="42" t="s">
        <v>453</v>
      </c>
      <c r="AD35" s="42" t="s">
        <v>454</v>
      </c>
      <c r="AE35" s="42" t="s">
        <v>452</v>
      </c>
      <c r="AF35" s="42" t="s">
        <v>455</v>
      </c>
      <c r="AG35" s="42" t="s">
        <v>456</v>
      </c>
      <c r="AH35" s="42" t="s">
        <v>24</v>
      </c>
      <c r="AI35" s="43" t="s">
        <v>457</v>
      </c>
      <c r="AJ35" s="43" t="s">
        <v>452</v>
      </c>
      <c r="AK35" s="43" t="s">
        <v>48</v>
      </c>
      <c r="AL35" s="43" t="s">
        <v>25</v>
      </c>
      <c r="AM35" s="43" t="s">
        <v>20</v>
      </c>
      <c r="AN35" s="43" t="s">
        <v>450</v>
      </c>
      <c r="AO35" s="43" t="s">
        <v>199</v>
      </c>
      <c r="AP35" s="43" t="s">
        <v>88</v>
      </c>
      <c r="AQ35" s="43" t="s">
        <v>21</v>
      </c>
      <c r="AR35" s="3" t="s">
        <v>189</v>
      </c>
      <c r="AS35" s="7" t="str">
        <f>M35</f>
        <v xml:space="preserve">veli-asta.heikkila@luukku.com </v>
      </c>
      <c r="AT35" s="7"/>
    </row>
    <row r="36" spans="1:46" x14ac:dyDescent="0.35">
      <c r="A36" s="120">
        <v>41255</v>
      </c>
      <c r="B36" s="121">
        <v>41613</v>
      </c>
      <c r="C36" s="42" t="s">
        <v>574</v>
      </c>
      <c r="D36" s="42" t="s">
        <v>81</v>
      </c>
      <c r="E36" s="74" t="s">
        <v>447</v>
      </c>
      <c r="F36" s="76" t="s">
        <v>587</v>
      </c>
      <c r="G36" s="123">
        <v>33269</v>
      </c>
      <c r="H36" s="75"/>
      <c r="I36" s="74" t="s">
        <v>190</v>
      </c>
      <c r="J36" s="74" t="s">
        <v>191</v>
      </c>
      <c r="K36" s="42" t="s">
        <v>92</v>
      </c>
      <c r="L36" s="44" t="s">
        <v>489</v>
      </c>
      <c r="M36" s="42" t="s">
        <v>192</v>
      </c>
      <c r="N36" s="42" t="s">
        <v>193</v>
      </c>
      <c r="O36" s="42" t="s">
        <v>194</v>
      </c>
      <c r="P36" s="42" t="s">
        <v>195</v>
      </c>
      <c r="Q36" s="53" t="s">
        <v>196</v>
      </c>
      <c r="R36" s="42" t="s">
        <v>197</v>
      </c>
      <c r="S36" s="88" t="s">
        <v>811</v>
      </c>
      <c r="T36" s="88" t="s">
        <v>812</v>
      </c>
      <c r="U36" s="88" t="s">
        <v>92</v>
      </c>
      <c r="V36" s="88" t="s">
        <v>813</v>
      </c>
      <c r="W36" s="88" t="s">
        <v>954</v>
      </c>
      <c r="X36" s="42" t="s">
        <v>202</v>
      </c>
      <c r="Y36" s="42" t="s">
        <v>203</v>
      </c>
      <c r="Z36" s="42" t="s">
        <v>204</v>
      </c>
      <c r="AA36" s="42" t="s">
        <v>205</v>
      </c>
      <c r="AB36" s="57" t="s">
        <v>595</v>
      </c>
      <c r="AC36" s="32" t="s">
        <v>198</v>
      </c>
      <c r="AD36" s="32" t="s">
        <v>594</v>
      </c>
      <c r="AE36" s="32" t="s">
        <v>82</v>
      </c>
      <c r="AF36" s="87" t="s">
        <v>200</v>
      </c>
      <c r="AG36" s="32" t="s">
        <v>201</v>
      </c>
      <c r="AH36" s="42" t="s">
        <v>206</v>
      </c>
      <c r="AI36" s="43" t="s">
        <v>207</v>
      </c>
      <c r="AJ36" s="43" t="s">
        <v>92</v>
      </c>
      <c r="AK36" s="43" t="s">
        <v>208</v>
      </c>
      <c r="AL36" s="43" t="s">
        <v>209</v>
      </c>
      <c r="AM36" s="35" t="s">
        <v>814</v>
      </c>
      <c r="AN36" s="32" t="s">
        <v>815</v>
      </c>
      <c r="AO36" s="32" t="s">
        <v>195</v>
      </c>
      <c r="AP36" s="89" t="s">
        <v>816</v>
      </c>
      <c r="AQ36" s="35" t="s">
        <v>817</v>
      </c>
      <c r="AR36" s="3" t="s">
        <v>189</v>
      </c>
      <c r="AS36" s="7" t="str">
        <f>M36</f>
        <v>viola.marjanen@kolumbus.fi</v>
      </c>
      <c r="AT36" s="7"/>
    </row>
    <row r="37" spans="1:46" x14ac:dyDescent="0.35">
      <c r="A37" s="120">
        <v>41278</v>
      </c>
      <c r="B37" s="121">
        <v>41647</v>
      </c>
      <c r="C37" s="42" t="s">
        <v>575</v>
      </c>
      <c r="D37" s="42" t="s">
        <v>110</v>
      </c>
      <c r="E37" s="101" t="s">
        <v>630</v>
      </c>
      <c r="F37" s="74">
        <v>122614</v>
      </c>
      <c r="G37" s="123">
        <v>27841</v>
      </c>
      <c r="H37" s="75"/>
      <c r="I37" s="74" t="s">
        <v>418</v>
      </c>
      <c r="J37" s="74" t="s">
        <v>507</v>
      </c>
      <c r="K37" s="42" t="s">
        <v>508</v>
      </c>
      <c r="L37" s="42" t="s">
        <v>904</v>
      </c>
      <c r="M37" s="42" t="s">
        <v>532</v>
      </c>
      <c r="N37" s="82" t="s">
        <v>894</v>
      </c>
      <c r="O37" s="82" t="s">
        <v>905</v>
      </c>
      <c r="P37" s="82" t="s">
        <v>906</v>
      </c>
      <c r="Q37" s="82" t="s">
        <v>895</v>
      </c>
      <c r="R37" s="82"/>
      <c r="S37" s="42" t="s">
        <v>420</v>
      </c>
      <c r="T37" s="42" t="s">
        <v>755</v>
      </c>
      <c r="U37" s="42" t="s">
        <v>508</v>
      </c>
      <c r="V37" s="42" t="s">
        <v>509</v>
      </c>
      <c r="W37" s="42" t="s">
        <v>419</v>
      </c>
      <c r="X37" s="42" t="s">
        <v>510</v>
      </c>
      <c r="Y37" s="42" t="s">
        <v>511</v>
      </c>
      <c r="Z37" s="42" t="s">
        <v>508</v>
      </c>
      <c r="AA37" s="42" t="s">
        <v>907</v>
      </c>
      <c r="AB37" s="32" t="s">
        <v>908</v>
      </c>
      <c r="AC37" s="42" t="s">
        <v>515</v>
      </c>
      <c r="AD37" s="42" t="s">
        <v>512</v>
      </c>
      <c r="AE37" s="42" t="s">
        <v>508</v>
      </c>
      <c r="AF37" s="42" t="s">
        <v>513</v>
      </c>
      <c r="AG37" s="42" t="s">
        <v>514</v>
      </c>
      <c r="AH37" s="42" t="s">
        <v>631</v>
      </c>
      <c r="AI37" s="43" t="s">
        <v>909</v>
      </c>
      <c r="AJ37" s="43" t="s">
        <v>508</v>
      </c>
      <c r="AK37" s="51" t="s">
        <v>910</v>
      </c>
      <c r="AL37" s="43" t="s">
        <v>911</v>
      </c>
      <c r="AM37" s="43" t="s">
        <v>632</v>
      </c>
      <c r="AN37" s="96" t="s">
        <v>912</v>
      </c>
      <c r="AO37" s="43" t="s">
        <v>508</v>
      </c>
      <c r="AP37" s="43" t="s">
        <v>633</v>
      </c>
      <c r="AQ37" s="43" t="s">
        <v>634</v>
      </c>
      <c r="AR37" s="30" t="s">
        <v>17</v>
      </c>
      <c r="AS37" s="7" t="str">
        <f>M37</f>
        <v>kaukok.virtanen@gmail.com</v>
      </c>
      <c r="AT37" s="7"/>
    </row>
    <row r="38" spans="1:46" x14ac:dyDescent="0.35">
      <c r="A38" s="120">
        <v>41285</v>
      </c>
      <c r="B38" s="121">
        <v>41641</v>
      </c>
      <c r="C38" s="42" t="s">
        <v>576</v>
      </c>
      <c r="D38" s="42" t="s">
        <v>110</v>
      </c>
      <c r="E38" s="73" t="s">
        <v>431</v>
      </c>
      <c r="F38" s="80">
        <v>148557</v>
      </c>
      <c r="G38" s="123">
        <v>32077</v>
      </c>
      <c r="H38" s="75"/>
      <c r="I38" s="74" t="s">
        <v>111</v>
      </c>
      <c r="J38" s="74" t="s">
        <v>112</v>
      </c>
      <c r="K38" s="42" t="s">
        <v>113</v>
      </c>
      <c r="L38" s="42" t="s">
        <v>114</v>
      </c>
      <c r="M38" s="42" t="s">
        <v>115</v>
      </c>
      <c r="N38" s="32" t="s">
        <v>865</v>
      </c>
      <c r="O38" s="82" t="s">
        <v>866</v>
      </c>
      <c r="P38" s="82" t="s">
        <v>867</v>
      </c>
      <c r="Q38" s="82" t="s">
        <v>119</v>
      </c>
      <c r="R38" s="82" t="s">
        <v>868</v>
      </c>
      <c r="S38" s="42" t="s">
        <v>116</v>
      </c>
      <c r="T38" s="42" t="s">
        <v>117</v>
      </c>
      <c r="U38" s="42" t="s">
        <v>118</v>
      </c>
      <c r="V38" s="42" t="s">
        <v>119</v>
      </c>
      <c r="W38" s="42" t="s">
        <v>120</v>
      </c>
      <c r="X38" s="42" t="s">
        <v>121</v>
      </c>
      <c r="Y38" s="42" t="s">
        <v>122</v>
      </c>
      <c r="Z38" s="42" t="s">
        <v>123</v>
      </c>
      <c r="AA38" s="42" t="s">
        <v>124</v>
      </c>
      <c r="AB38" s="42" t="s">
        <v>125</v>
      </c>
      <c r="AC38" s="42" t="s">
        <v>126</v>
      </c>
      <c r="AD38" s="42" t="s">
        <v>127</v>
      </c>
      <c r="AE38" s="42" t="s">
        <v>118</v>
      </c>
      <c r="AF38" s="42" t="s">
        <v>128</v>
      </c>
      <c r="AG38" s="42" t="s">
        <v>129</v>
      </c>
      <c r="AH38" s="42" t="s">
        <v>116</v>
      </c>
      <c r="AI38" s="43" t="s">
        <v>117</v>
      </c>
      <c r="AJ38" s="43" t="s">
        <v>118</v>
      </c>
      <c r="AK38" s="43" t="s">
        <v>119</v>
      </c>
      <c r="AL38" s="43" t="s">
        <v>120</v>
      </c>
      <c r="AM38" s="43" t="s">
        <v>116</v>
      </c>
      <c r="AN38" s="43" t="s">
        <v>117</v>
      </c>
      <c r="AO38" s="43" t="s">
        <v>118</v>
      </c>
      <c r="AP38" s="43" t="s">
        <v>119</v>
      </c>
      <c r="AQ38" s="43" t="s">
        <v>120</v>
      </c>
      <c r="AR38" s="3" t="s">
        <v>16</v>
      </c>
      <c r="AS38" s="7" t="str">
        <f>W38</f>
        <v>asta.jarvenpaa@taloverkot.fi</v>
      </c>
      <c r="AT38" s="7"/>
    </row>
    <row r="39" spans="1:46" x14ac:dyDescent="0.35">
      <c r="A39" s="132" t="s">
        <v>973</v>
      </c>
      <c r="B39" s="127" t="s">
        <v>976</v>
      </c>
      <c r="C39" s="42" t="s">
        <v>577</v>
      </c>
      <c r="D39" s="42" t="s">
        <v>81</v>
      </c>
      <c r="E39" s="73" t="s">
        <v>432</v>
      </c>
      <c r="F39" s="74">
        <v>123191</v>
      </c>
      <c r="G39" s="123">
        <v>25588</v>
      </c>
      <c r="H39" s="75"/>
      <c r="I39" s="103" t="s">
        <v>935</v>
      </c>
      <c r="J39" s="103" t="s">
        <v>990</v>
      </c>
      <c r="K39" s="104" t="s">
        <v>82</v>
      </c>
      <c r="L39" s="105" t="s">
        <v>937</v>
      </c>
      <c r="M39" s="104" t="s">
        <v>936</v>
      </c>
      <c r="N39" s="42" t="s">
        <v>84</v>
      </c>
      <c r="O39" s="42" t="s">
        <v>85</v>
      </c>
      <c r="P39" s="42" t="s">
        <v>86</v>
      </c>
      <c r="Q39" s="42" t="s">
        <v>87</v>
      </c>
      <c r="R39" s="42" t="s">
        <v>89</v>
      </c>
      <c r="S39" s="104" t="s">
        <v>939</v>
      </c>
      <c r="T39" s="104" t="s">
        <v>942</v>
      </c>
      <c r="U39" s="104" t="s">
        <v>82</v>
      </c>
      <c r="V39" s="104" t="s">
        <v>940</v>
      </c>
      <c r="W39" s="104" t="s">
        <v>941</v>
      </c>
      <c r="X39" s="42" t="s">
        <v>90</v>
      </c>
      <c r="Y39" s="42" t="s">
        <v>91</v>
      </c>
      <c r="Z39" s="42" t="s">
        <v>92</v>
      </c>
      <c r="AA39" s="42" t="s">
        <v>93</v>
      </c>
      <c r="AB39" s="42" t="s">
        <v>94</v>
      </c>
      <c r="AC39" s="104" t="s">
        <v>943</v>
      </c>
      <c r="AD39" s="104" t="s">
        <v>981</v>
      </c>
      <c r="AE39" s="104" t="s">
        <v>82</v>
      </c>
      <c r="AF39" s="106" t="s">
        <v>944</v>
      </c>
      <c r="AG39" s="104" t="s">
        <v>982</v>
      </c>
      <c r="AH39" s="42" t="s">
        <v>95</v>
      </c>
      <c r="AI39" s="43" t="s">
        <v>96</v>
      </c>
      <c r="AJ39" s="43" t="s">
        <v>82</v>
      </c>
      <c r="AK39" s="43" t="s">
        <v>97</v>
      </c>
      <c r="AL39" s="107" t="s">
        <v>945</v>
      </c>
      <c r="AM39" s="103" t="s">
        <v>935</v>
      </c>
      <c r="AN39" s="103" t="s">
        <v>938</v>
      </c>
      <c r="AO39" s="104" t="s">
        <v>452</v>
      </c>
      <c r="AP39" s="105" t="s">
        <v>937</v>
      </c>
      <c r="AQ39" s="104" t="s">
        <v>936</v>
      </c>
      <c r="AR39" s="3" t="s">
        <v>17</v>
      </c>
      <c r="AS39" s="7" t="str">
        <f>M39</f>
        <v>heikki.kautiainen@gmail.com</v>
      </c>
      <c r="AT39" s="7"/>
    </row>
    <row r="40" spans="1:46" x14ac:dyDescent="0.35">
      <c r="A40" s="120">
        <v>41335</v>
      </c>
      <c r="B40" s="121">
        <v>41657</v>
      </c>
      <c r="C40" s="42" t="s">
        <v>578</v>
      </c>
      <c r="D40" s="42" t="s">
        <v>81</v>
      </c>
      <c r="E40" s="81" t="s">
        <v>543</v>
      </c>
      <c r="F40" s="74">
        <v>118666</v>
      </c>
      <c r="G40" s="123" t="s">
        <v>1005</v>
      </c>
      <c r="H40" s="75"/>
      <c r="I40" s="74" t="s">
        <v>525</v>
      </c>
      <c r="J40" s="74" t="s">
        <v>534</v>
      </c>
      <c r="K40" s="42" t="s">
        <v>535</v>
      </c>
      <c r="L40" s="42" t="s">
        <v>526</v>
      </c>
      <c r="M40" s="42" t="s">
        <v>524</v>
      </c>
      <c r="N40" s="104" t="s">
        <v>983</v>
      </c>
      <c r="O40" s="104" t="s">
        <v>984</v>
      </c>
      <c r="P40" s="104" t="s">
        <v>985</v>
      </c>
      <c r="Q40" s="104" t="s">
        <v>986</v>
      </c>
      <c r="R40" s="104"/>
      <c r="S40" s="42" t="s">
        <v>527</v>
      </c>
      <c r="T40" s="42" t="s">
        <v>536</v>
      </c>
      <c r="U40" s="42" t="s">
        <v>535</v>
      </c>
      <c r="V40" s="42" t="s">
        <v>528</v>
      </c>
      <c r="W40" s="46" t="s">
        <v>724</v>
      </c>
      <c r="X40" s="42" t="s">
        <v>530</v>
      </c>
      <c r="Y40" s="42" t="s">
        <v>537</v>
      </c>
      <c r="Z40" s="42" t="s">
        <v>535</v>
      </c>
      <c r="AA40" s="42" t="s">
        <v>538</v>
      </c>
      <c r="AB40" s="42" t="s">
        <v>987</v>
      </c>
      <c r="AC40" s="42" t="s">
        <v>539</v>
      </c>
      <c r="AD40" s="42" t="s">
        <v>540</v>
      </c>
      <c r="AE40" s="42" t="s">
        <v>277</v>
      </c>
      <c r="AF40" s="42" t="s">
        <v>541</v>
      </c>
      <c r="AG40" s="42"/>
      <c r="AH40" s="42" t="s">
        <v>529</v>
      </c>
      <c r="AI40" s="43" t="s">
        <v>746</v>
      </c>
      <c r="AJ40" s="43" t="s">
        <v>747</v>
      </c>
      <c r="AK40" s="43" t="s">
        <v>531</v>
      </c>
      <c r="AL40" s="43"/>
      <c r="AM40" s="43" t="s">
        <v>527</v>
      </c>
      <c r="AN40" s="47" t="s">
        <v>536</v>
      </c>
      <c r="AO40" s="43" t="s">
        <v>535</v>
      </c>
      <c r="AP40" s="43" t="s">
        <v>528</v>
      </c>
      <c r="AQ40" s="47" t="str">
        <f>W40</f>
        <v>tuusulan.es@gmail.com</v>
      </c>
      <c r="AR40" s="3" t="s">
        <v>542</v>
      </c>
      <c r="AS40" s="14" t="s">
        <v>725</v>
      </c>
      <c r="AT40" s="14"/>
    </row>
    <row r="41" spans="1:46" x14ac:dyDescent="0.35">
      <c r="A41" s="134">
        <f>COUNTA(A2:A40)</f>
        <v>38</v>
      </c>
      <c r="B41" s="134">
        <f>COUNTA(B2:B40)</f>
        <v>39</v>
      </c>
      <c r="C41" s="68">
        <f>COUNTA(C2:C40)</f>
        <v>39</v>
      </c>
      <c r="D41" s="46"/>
      <c r="E41" s="69"/>
      <c r="F41" s="46"/>
      <c r="G41" s="151"/>
      <c r="H41" s="46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70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</row>
    <row r="42" spans="1:46" x14ac:dyDescent="0.35">
      <c r="A42" s="135">
        <f>A41/C41</f>
        <v>0.97435897435897434</v>
      </c>
      <c r="B42" s="136">
        <f>B41/C41</f>
        <v>1</v>
      </c>
      <c r="C42" s="102" t="e">
        <f>#REF!/C41</f>
        <v>#REF!</v>
      </c>
      <c r="D42" s="46"/>
      <c r="E42" s="59"/>
      <c r="F42" s="46"/>
      <c r="G42" s="151"/>
      <c r="H42" s="46"/>
      <c r="I42" s="45"/>
      <c r="J42" s="45"/>
      <c r="K42" s="45"/>
      <c r="L42" s="45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</row>
    <row r="43" spans="1:46" x14ac:dyDescent="0.35">
      <c r="B43" s="138"/>
      <c r="C43" s="46"/>
      <c r="D43" s="46"/>
      <c r="E43" s="59"/>
      <c r="F43" s="46"/>
      <c r="G43" s="151"/>
      <c r="H43" s="46"/>
      <c r="I43" s="45"/>
      <c r="J43" s="45"/>
      <c r="K43" s="45"/>
      <c r="L43" s="45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</row>
    <row r="44" spans="1:46" x14ac:dyDescent="0.35">
      <c r="E44" s="30"/>
      <c r="I44" s="13"/>
    </row>
  </sheetData>
  <sortState ref="C2:AT40">
    <sortCondition ref="C2:C40"/>
  </sortState>
  <hyperlinks>
    <hyperlink ref="W31" r:id="rId1"/>
    <hyperlink ref="AS17" r:id="rId2" display="kaisakaartinen22@gmail.com; "/>
  </hyperlinks>
  <pageMargins left="0.39370078740157483" right="0.19685039370078741" top="0.78740157480314965" bottom="0.59055118110236227" header="0.39370078740157483" footer="0.51181102362204722"/>
  <pageSetup paperSize="9" scale="61" fitToWidth="0" orientation="landscape" blackAndWhite="1" r:id="rId3"/>
  <headerFooter>
    <oddHeader>&amp;L&amp;"Verdana,Lihavoitu"&amp;16Eläkkeensaajien Keskusliiton Uudenmaan Piiri ry 2013&amp;R&amp;P (&amp;N)</oddHeader>
  </headerFooter>
  <colBreaks count="3" manualBreakCount="3">
    <brk id="13" max="39" man="1"/>
    <brk id="23" max="39" man="1"/>
    <brk id="38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3"/>
    </sheetView>
  </sheetViews>
  <sheetFormatPr defaultColWidth="9.08984375" defaultRowHeight="14.5" x14ac:dyDescent="0.35"/>
  <cols>
    <col min="1" max="1" width="27.6328125" style="24" bestFit="1" customWidth="1"/>
    <col min="2" max="2" width="23.6328125" style="16" bestFit="1" customWidth="1"/>
    <col min="3" max="3" width="12" style="16" bestFit="1" customWidth="1"/>
    <col min="4" max="4" width="24.453125" style="16" bestFit="1" customWidth="1"/>
    <col min="5" max="16384" width="9.08984375" style="16"/>
  </cols>
  <sheetData>
    <row r="1" spans="1:4" ht="17.149999999999999" customHeight="1" x14ac:dyDescent="0.35">
      <c r="A1" s="19" t="s">
        <v>0</v>
      </c>
      <c r="B1" s="18" t="s">
        <v>158</v>
      </c>
    </row>
    <row r="2" spans="1:4" ht="17.149999999999999" customHeight="1" x14ac:dyDescent="0.35">
      <c r="A2" s="22" t="s">
        <v>545</v>
      </c>
      <c r="B2" s="21">
        <v>40950.411111111112</v>
      </c>
    </row>
    <row r="3" spans="1:4" ht="17.149999999999999" customHeight="1" x14ac:dyDescent="0.35">
      <c r="A3" s="19" t="s">
        <v>2</v>
      </c>
      <c r="B3" s="17" t="s">
        <v>433</v>
      </c>
    </row>
    <row r="4" spans="1:4" ht="17.149999999999999" customHeight="1" x14ac:dyDescent="0.35">
      <c r="A4" s="19" t="s">
        <v>544</v>
      </c>
      <c r="B4" s="15">
        <v>121761</v>
      </c>
    </row>
    <row r="5" spans="1:4" ht="17.149999999999999" customHeight="1" x14ac:dyDescent="0.35">
      <c r="A5" s="19" t="s">
        <v>3</v>
      </c>
      <c r="B5" s="15">
        <v>1975</v>
      </c>
    </row>
    <row r="6" spans="1:4" ht="17.149999999999999" customHeight="1" x14ac:dyDescent="0.35">
      <c r="A6" s="15" t="s">
        <v>4</v>
      </c>
      <c r="B6" s="15" t="s">
        <v>260</v>
      </c>
      <c r="C6" s="15" t="s">
        <v>262</v>
      </c>
      <c r="D6" s="15" t="s">
        <v>263</v>
      </c>
    </row>
    <row r="7" spans="1:4" ht="17.149999999999999" customHeight="1" x14ac:dyDescent="0.35">
      <c r="A7" s="19" t="s">
        <v>9</v>
      </c>
      <c r="B7" s="15" t="s">
        <v>264</v>
      </c>
      <c r="C7" s="15" t="s">
        <v>533</v>
      </c>
    </row>
    <row r="8" spans="1:4" ht="17.149999999999999" customHeight="1" x14ac:dyDescent="0.35">
      <c r="A8" s="19" t="s">
        <v>10</v>
      </c>
      <c r="B8" s="15" t="s">
        <v>266</v>
      </c>
      <c r="C8" s="15" t="s">
        <v>268</v>
      </c>
      <c r="D8" s="15" t="s">
        <v>476</v>
      </c>
    </row>
    <row r="9" spans="1:4" ht="17.149999999999999" customHeight="1" x14ac:dyDescent="0.35">
      <c r="A9" s="19" t="s">
        <v>11</v>
      </c>
      <c r="B9" s="15" t="s">
        <v>270</v>
      </c>
      <c r="C9" s="15" t="s">
        <v>533</v>
      </c>
    </row>
    <row r="10" spans="1:4" ht="17.149999999999999" customHeight="1" x14ac:dyDescent="0.35">
      <c r="A10" s="19" t="s">
        <v>12</v>
      </c>
      <c r="B10" s="15" t="s">
        <v>266</v>
      </c>
      <c r="C10" s="15" t="s">
        <v>268</v>
      </c>
      <c r="D10" s="15" t="s">
        <v>476</v>
      </c>
    </row>
    <row r="11" spans="1:4" ht="17.149999999999999" customHeight="1" x14ac:dyDescent="0.35">
      <c r="A11" s="19" t="s">
        <v>13</v>
      </c>
      <c r="B11" s="15" t="s">
        <v>264</v>
      </c>
      <c r="C11" s="19" t="s">
        <v>533</v>
      </c>
    </row>
    <row r="12" spans="1:4" ht="17.149999999999999" customHeight="1" x14ac:dyDescent="0.35">
      <c r="A12" s="19" t="s">
        <v>14</v>
      </c>
      <c r="B12" s="15" t="s">
        <v>266</v>
      </c>
      <c r="C12" s="15" t="s">
        <v>268</v>
      </c>
      <c r="D12" s="15" t="s">
        <v>476</v>
      </c>
    </row>
    <row r="13" spans="1:4" ht="17.149999999999999" customHeight="1" x14ac:dyDescent="0.35">
      <c r="A13" s="23" t="s">
        <v>271</v>
      </c>
      <c r="B13" s="20" t="s">
        <v>272</v>
      </c>
      <c r="C13" s="20" t="s">
        <v>273</v>
      </c>
      <c r="D13" s="20" t="s">
        <v>274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2014</vt:lpstr>
      <vt:lpstr>Karkkila</vt:lpstr>
      <vt:lpstr>'2014'!alku</vt:lpstr>
      <vt:lpstr>'2014'!Tulostusalue</vt:lpstr>
      <vt:lpstr>'2014'!Tulostusotsikot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Lomakkeen vastaukset</dc:title>
  <dc:creator>Kari J</dc:creator>
  <cp:lastModifiedBy>Kari</cp:lastModifiedBy>
  <cp:lastPrinted>2013-08-30T04:45:47Z</cp:lastPrinted>
  <dcterms:created xsi:type="dcterms:W3CDTF">2012-01-01T14:52:11Z</dcterms:created>
  <dcterms:modified xsi:type="dcterms:W3CDTF">2014-03-19T07:53:51Z</dcterms:modified>
</cp:coreProperties>
</file>