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filterPrivacy="1" defaultThemeVersion="124226"/>
  <xr:revisionPtr revIDLastSave="0" documentId="8_{CD7CBA8A-B46B-4546-B5CC-CB363A847A41}" xr6:coauthVersionLast="47" xr6:coauthVersionMax="47" xr10:uidLastSave="{00000000-0000-0000-0000-000000000000}"/>
  <bookViews>
    <workbookView xWindow="4320" yWindow="620" windowWidth="24480" windowHeight="15880" activeTab="1" xr2:uid="{00000000-000D-0000-FFFF-FFFF00000000}"/>
  </bookViews>
  <sheets>
    <sheet name="DRAFT" sheetId="1" r:id="rId1"/>
    <sheet name="Final" sheetId="2" r:id="rId2"/>
    <sheet name="Tau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" i="2" l="1"/>
  <c r="D47" i="2"/>
  <c r="D45" i="2"/>
  <c r="H44" i="2"/>
  <c r="H43" i="2"/>
  <c r="H42" i="2"/>
  <c r="H41" i="2"/>
  <c r="H45" i="2" s="1"/>
  <c r="D23" i="2" s="1"/>
  <c r="H24" i="2"/>
  <c r="F23" i="2"/>
  <c r="F26" i="2" s="1"/>
  <c r="F18" i="2"/>
  <c r="D18" i="2"/>
  <c r="H18" i="2" s="1"/>
  <c r="H20" i="2" s="1"/>
  <c r="H17" i="2"/>
  <c r="H16" i="2"/>
  <c r="H15" i="2"/>
  <c r="H14" i="2"/>
  <c r="H13" i="2"/>
  <c r="H12" i="2"/>
  <c r="H11" i="2"/>
  <c r="H10" i="2"/>
  <c r="H9" i="2"/>
  <c r="H8" i="2"/>
  <c r="D47" i="1"/>
  <c r="H9" i="1"/>
  <c r="Q77" i="1"/>
  <c r="S70" i="1"/>
  <c r="R70" i="1"/>
  <c r="Q70" i="1"/>
  <c r="S69" i="1"/>
  <c r="S68" i="1"/>
  <c r="U61" i="1"/>
  <c r="U55" i="1"/>
  <c r="U53" i="1"/>
  <c r="U51" i="1"/>
  <c r="U49" i="1"/>
  <c r="U47" i="1"/>
  <c r="S60" i="1"/>
  <c r="S64" i="1" s="1"/>
  <c r="R60" i="1"/>
  <c r="R64" i="1" s="1"/>
  <c r="Q60" i="1"/>
  <c r="Q64" i="1" s="1"/>
  <c r="S57" i="1"/>
  <c r="S55" i="1"/>
  <c r="S53" i="1"/>
  <c r="S51" i="1"/>
  <c r="S49" i="1"/>
  <c r="S47" i="1"/>
  <c r="R56" i="1"/>
  <c r="R54" i="1"/>
  <c r="R52" i="1"/>
  <c r="R50" i="1"/>
  <c r="R55" i="1"/>
  <c r="R53" i="1"/>
  <c r="R51" i="1"/>
  <c r="R49" i="1"/>
  <c r="R47" i="1"/>
  <c r="Q49" i="1"/>
  <c r="Q51" i="1" s="1"/>
  <c r="Q53" i="1" s="1"/>
  <c r="Q55" i="1" s="1"/>
  <c r="U39" i="1"/>
  <c r="S41" i="1"/>
  <c r="U45" i="1"/>
  <c r="U43" i="1"/>
  <c r="U37" i="1"/>
  <c r="U35" i="1"/>
  <c r="U33" i="1"/>
  <c r="U31" i="1"/>
  <c r="U29" i="1"/>
  <c r="U27" i="1"/>
  <c r="U25" i="1"/>
  <c r="U23" i="1"/>
  <c r="S45" i="1"/>
  <c r="S43" i="1"/>
  <c r="S39" i="1"/>
  <c r="S37" i="1"/>
  <c r="S35" i="1"/>
  <c r="S33" i="1"/>
  <c r="S31" i="1"/>
  <c r="S29" i="1"/>
  <c r="S27" i="1"/>
  <c r="S25" i="1"/>
  <c r="S23" i="1"/>
  <c r="D26" i="2" l="1"/>
  <c r="H26" i="2" s="1"/>
  <c r="H28" i="2" s="1"/>
  <c r="H30" i="2" s="1"/>
  <c r="H35" i="2" s="1"/>
  <c r="H23" i="2"/>
  <c r="H17" i="1"/>
  <c r="H16" i="1"/>
  <c r="H15" i="1"/>
  <c r="H14" i="1"/>
  <c r="H13" i="1"/>
  <c r="H12" i="1"/>
  <c r="H11" i="1"/>
  <c r="H10" i="1"/>
  <c r="H8" i="1"/>
  <c r="H24" i="1"/>
  <c r="J45" i="1"/>
  <c r="H47" i="1"/>
  <c r="F23" i="1" s="1"/>
  <c r="F26" i="1" s="1"/>
  <c r="H44" i="1"/>
  <c r="H43" i="1"/>
  <c r="H42" i="1"/>
  <c r="H41" i="1"/>
  <c r="H45" i="1" s="1"/>
  <c r="D23" i="1" s="1"/>
  <c r="N45" i="1"/>
  <c r="N18" i="1"/>
  <c r="L18" i="1"/>
  <c r="J18" i="1"/>
  <c r="D18" i="1"/>
  <c r="F18" i="1"/>
  <c r="D45" i="1"/>
  <c r="H23" i="1" l="1"/>
  <c r="D26" i="1"/>
  <c r="H26" i="1" s="1"/>
  <c r="H28" i="1" s="1"/>
  <c r="H18" i="1"/>
  <c r="H20" i="1" s="1"/>
  <c r="H30" i="1" l="1"/>
  <c r="H35" i="1" s="1"/>
</calcChain>
</file>

<file path=xl/sharedStrings.xml><?xml version="1.0" encoding="utf-8"?>
<sst xmlns="http://schemas.openxmlformats.org/spreadsheetml/2006/main" count="120" uniqueCount="56">
  <si>
    <t>Varsinainen toiminta</t>
  </si>
  <si>
    <t>Teatterit ja konsertit</t>
  </si>
  <si>
    <t>Matkat ja retket</t>
  </si>
  <si>
    <t>Toimistokulut</t>
  </si>
  <si>
    <t>Koulutuskulut</t>
  </si>
  <si>
    <t>Huomionosoitukset</t>
  </si>
  <si>
    <t>Tuotot</t>
  </si>
  <si>
    <t>Kulut</t>
  </si>
  <si>
    <t>Erotus</t>
  </si>
  <si>
    <t>Varainhankinta</t>
  </si>
  <si>
    <t>Jäsenmaksut/maksu liitolle</t>
  </si>
  <si>
    <t>Tilikauden yli-/alijäämä</t>
  </si>
  <si>
    <t>maksuperuste</t>
  </si>
  <si>
    <t>jäseniä</t>
  </si>
  <si>
    <t>€/jäsen</t>
  </si>
  <si>
    <t>yhteensä</t>
  </si>
  <si>
    <t>kunniajäsenet</t>
  </si>
  <si>
    <t>Jäsenmaksut erittely</t>
  </si>
  <si>
    <t>Maksut liitolle</t>
  </si>
  <si>
    <t>Olarin kansalliset seniorit ry</t>
  </si>
  <si>
    <t>Tukijäsenmaksut</t>
  </si>
  <si>
    <t>ikäperuste</t>
  </si>
  <si>
    <t>Jäsentilaisuudet</t>
  </si>
  <si>
    <t>Liitto- ja piirikokouskulut</t>
  </si>
  <si>
    <t>yleinen</t>
  </si>
  <si>
    <t>Varsinaisen toiminnan alijäämä</t>
  </si>
  <si>
    <t>Varainhankinnan ylijäämä</t>
  </si>
  <si>
    <t>Oman toiminnan alijäämä</t>
  </si>
  <si>
    <t>Järjestöavustus</t>
  </si>
  <si>
    <t>Yhteensä / erotus</t>
  </si>
  <si>
    <t>Kerhot</t>
  </si>
  <si>
    <t>Muut kulut</t>
  </si>
  <si>
    <t>Espoon kaupungin avustus</t>
  </si>
  <si>
    <t>Arpajaistuotot</t>
  </si>
  <si>
    <t>TALOUSARVIO  VUODELLE  2026</t>
  </si>
  <si>
    <t>TALOUSARVIO  VUODELLE  2027</t>
  </si>
  <si>
    <t>jäsenistön lisäys v. 2026, arvio</t>
  </si>
  <si>
    <t>Vuoden 2026 jäsentilaisuudet</t>
  </si>
  <si>
    <t>Pvm</t>
  </si>
  <si>
    <t>Tulos</t>
  </si>
  <si>
    <t>Yhteensä</t>
  </si>
  <si>
    <t>Kulut yht</t>
  </si>
  <si>
    <t>Arvio 2026</t>
  </si>
  <si>
    <t>keskim. Ilman juhlia</t>
  </si>
  <si>
    <t>Ennuste</t>
  </si>
  <si>
    <t>Vuosi 2025</t>
  </si>
  <si>
    <t xml:space="preserve">Juhlat </t>
  </si>
  <si>
    <t>Ruska</t>
  </si>
  <si>
    <t>Laskiainen</t>
  </si>
  <si>
    <t xml:space="preserve">Opastus jossakin </t>
  </si>
  <si>
    <t xml:space="preserve">430 Matkat ja retket </t>
  </si>
  <si>
    <t>Keskiarvo ilman juhlia</t>
  </si>
  <si>
    <t>Päiväkirjan tilanne 30.9.2026</t>
  </si>
  <si>
    <t>D R A F T       JLe 15.10.2026/rev.2.11.2026</t>
  </si>
  <si>
    <t>Tilavuokrat</t>
  </si>
  <si>
    <t>Ei eritelty v.2026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</si>
</sst>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2" fontId="4" fillId="0" borderId="0" xfId="0" applyNumberFormat="1" applyFont="1"/>
    <xf numFmtId="2" fontId="5" fillId="0" borderId="0" xfId="0" applyNumberFormat="1" applyFont="1"/>
    <xf numFmtId="2" fontId="0" fillId="0" borderId="0" xfId="0" applyNumberFormat="1"/>
    <xf numFmtId="0" fontId="5" fillId="0" borderId="0" xfId="0" applyFont="1" applyAlignment="1">
      <alignment horizontal="right"/>
    </xf>
    <xf numFmtId="1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" fontId="9" fillId="0" borderId="0" xfId="0" applyNumberFormat="1" applyFont="1"/>
    <xf numFmtId="14" fontId="0" fillId="0" borderId="0" xfId="0" applyNumberFormat="1"/>
    <xf numFmtId="1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10" fillId="2" borderId="0" xfId="0" applyFont="1" applyFill="1"/>
    <xf numFmtId="0" fontId="11" fillId="0" borderId="0" xfId="0" applyFo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104775</xdr:rowOff>
    </xdr:from>
    <xdr:to>
      <xdr:col>27</xdr:col>
      <xdr:colOff>449720</xdr:colOff>
      <xdr:row>85</xdr:row>
      <xdr:rowOff>57150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7322F5A8-C8F1-66E1-CFE6-8F9C081A9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82850"/>
          <a:ext cx="17709020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77"/>
  <sheetViews>
    <sheetView topLeftCell="A22" workbookViewId="0">
      <selection sqref="A1:H49"/>
    </sheetView>
  </sheetViews>
  <sheetFormatPr baseColWidth="10" defaultColWidth="8.83203125" defaultRowHeight="15" x14ac:dyDescent="0.2"/>
  <cols>
    <col min="3" max="3" width="12.33203125" customWidth="1"/>
    <col min="5" max="5" width="5.6640625" customWidth="1"/>
    <col min="7" max="7" width="5.33203125" customWidth="1"/>
    <col min="8" max="8" width="9" customWidth="1"/>
    <col min="9" max="9" width="14.33203125" customWidth="1"/>
    <col min="12" max="12" width="9.1640625" bestFit="1" customWidth="1"/>
    <col min="14" max="14" width="7" customWidth="1"/>
    <col min="15" max="15" width="14.6640625" customWidth="1"/>
    <col min="16" max="16" width="13.1640625" customWidth="1"/>
    <col min="17" max="17" width="12.6640625" customWidth="1"/>
  </cols>
  <sheetData>
    <row r="2" spans="1:15" ht="16" x14ac:dyDescent="0.2">
      <c r="A2" s="1" t="s">
        <v>19</v>
      </c>
      <c r="B2" s="1"/>
      <c r="C2" s="1"/>
    </row>
    <row r="3" spans="1:15" ht="16" x14ac:dyDescent="0.2">
      <c r="A3" s="1"/>
      <c r="B3" s="1"/>
      <c r="C3" s="1"/>
    </row>
    <row r="4" spans="1:15" ht="16" x14ac:dyDescent="0.2">
      <c r="A4" s="1"/>
      <c r="B4" s="1"/>
      <c r="C4" s="1"/>
      <c r="D4" s="1" t="s">
        <v>35</v>
      </c>
      <c r="E4" s="1"/>
      <c r="F4" s="1"/>
      <c r="G4" s="1"/>
      <c r="H4" s="1"/>
      <c r="I4" s="1"/>
      <c r="J4" s="20" t="s">
        <v>34</v>
      </c>
      <c r="K4" s="1"/>
      <c r="L4" s="1"/>
      <c r="M4" s="1"/>
      <c r="N4" s="1"/>
    </row>
    <row r="5" spans="1:15" ht="19" x14ac:dyDescent="0.25">
      <c r="A5" s="1"/>
      <c r="B5" s="1"/>
      <c r="C5" s="19" t="s">
        <v>53</v>
      </c>
    </row>
    <row r="7" spans="1:15" ht="16" x14ac:dyDescent="0.2">
      <c r="A7" s="1" t="s">
        <v>0</v>
      </c>
      <c r="B7" s="1"/>
      <c r="D7" s="3" t="s">
        <v>6</v>
      </c>
      <c r="F7" s="3" t="s">
        <v>7</v>
      </c>
      <c r="H7" s="3" t="s">
        <v>8</v>
      </c>
      <c r="I7" s="9"/>
      <c r="J7" s="3" t="s">
        <v>6</v>
      </c>
      <c r="L7" s="3" t="s">
        <v>7</v>
      </c>
      <c r="N7" s="3" t="s">
        <v>8</v>
      </c>
    </row>
    <row r="8" spans="1:15" x14ac:dyDescent="0.2">
      <c r="A8" t="s">
        <v>22</v>
      </c>
      <c r="D8">
        <v>9700</v>
      </c>
      <c r="F8">
        <v>12300</v>
      </c>
      <c r="H8">
        <f>D8-F8</f>
        <v>-2600</v>
      </c>
      <c r="I8" s="6"/>
      <c r="J8">
        <v>7300</v>
      </c>
      <c r="L8">
        <v>10400</v>
      </c>
      <c r="N8">
        <v>-3100</v>
      </c>
    </row>
    <row r="9" spans="1:15" x14ac:dyDescent="0.2">
      <c r="A9" t="s">
        <v>54</v>
      </c>
      <c r="D9">
        <v>0</v>
      </c>
      <c r="F9">
        <v>1600</v>
      </c>
      <c r="H9">
        <f>D9-F9</f>
        <v>-1600</v>
      </c>
      <c r="J9">
        <v>0</v>
      </c>
      <c r="L9">
        <v>0</v>
      </c>
      <c r="N9">
        <v>0</v>
      </c>
      <c r="O9" t="s">
        <v>55</v>
      </c>
    </row>
    <row r="10" spans="1:15" x14ac:dyDescent="0.2">
      <c r="A10" t="s">
        <v>1</v>
      </c>
      <c r="D10">
        <v>9000</v>
      </c>
      <c r="F10">
        <v>9700</v>
      </c>
      <c r="H10">
        <f t="shared" ref="H10:H18" si="0">D10-F10</f>
        <v>-700</v>
      </c>
      <c r="I10" s="6"/>
      <c r="J10">
        <v>2000</v>
      </c>
      <c r="L10">
        <v>2800</v>
      </c>
      <c r="N10">
        <v>-800</v>
      </c>
    </row>
    <row r="11" spans="1:15" x14ac:dyDescent="0.2">
      <c r="A11" t="s">
        <v>2</v>
      </c>
      <c r="D11">
        <v>3400</v>
      </c>
      <c r="F11">
        <v>4100</v>
      </c>
      <c r="H11">
        <f t="shared" si="0"/>
        <v>-700</v>
      </c>
      <c r="I11" s="6"/>
      <c r="J11">
        <v>4000</v>
      </c>
      <c r="L11">
        <v>4800</v>
      </c>
      <c r="N11">
        <v>-800</v>
      </c>
    </row>
    <row r="12" spans="1:15" x14ac:dyDescent="0.2">
      <c r="A12" t="s">
        <v>30</v>
      </c>
      <c r="D12">
        <v>4000</v>
      </c>
      <c r="F12">
        <v>4600</v>
      </c>
      <c r="H12">
        <f t="shared" si="0"/>
        <v>-600</v>
      </c>
      <c r="I12" s="6"/>
      <c r="J12">
        <v>4300</v>
      </c>
      <c r="L12">
        <v>5200</v>
      </c>
      <c r="N12">
        <v>-900</v>
      </c>
    </row>
    <row r="13" spans="1:15" x14ac:dyDescent="0.2">
      <c r="A13" t="s">
        <v>3</v>
      </c>
      <c r="D13">
        <v>0</v>
      </c>
      <c r="F13">
        <v>1000</v>
      </c>
      <c r="H13">
        <f t="shared" si="0"/>
        <v>-1000</v>
      </c>
      <c r="I13" s="6"/>
      <c r="J13">
        <v>0</v>
      </c>
      <c r="L13">
        <v>1000</v>
      </c>
      <c r="N13">
        <v>-1000</v>
      </c>
    </row>
    <row r="14" spans="1:15" x14ac:dyDescent="0.2">
      <c r="A14" t="s">
        <v>23</v>
      </c>
      <c r="D14">
        <v>0</v>
      </c>
      <c r="F14">
        <v>500</v>
      </c>
      <c r="H14">
        <f t="shared" si="0"/>
        <v>-500</v>
      </c>
      <c r="I14" s="6"/>
      <c r="J14">
        <v>0</v>
      </c>
      <c r="L14">
        <v>500</v>
      </c>
      <c r="N14">
        <v>-500</v>
      </c>
    </row>
    <row r="15" spans="1:15" x14ac:dyDescent="0.2">
      <c r="A15" t="s">
        <v>4</v>
      </c>
      <c r="D15">
        <v>0</v>
      </c>
      <c r="F15">
        <v>600</v>
      </c>
      <c r="H15">
        <f t="shared" si="0"/>
        <v>-600</v>
      </c>
      <c r="I15" s="6"/>
      <c r="J15">
        <v>0</v>
      </c>
      <c r="L15">
        <v>700</v>
      </c>
      <c r="N15">
        <v>-700</v>
      </c>
    </row>
    <row r="16" spans="1:15" x14ac:dyDescent="0.2">
      <c r="A16" t="s">
        <v>5</v>
      </c>
      <c r="D16">
        <v>0</v>
      </c>
      <c r="F16">
        <v>500</v>
      </c>
      <c r="H16">
        <f t="shared" si="0"/>
        <v>-500</v>
      </c>
      <c r="I16" s="6"/>
      <c r="J16">
        <v>0</v>
      </c>
      <c r="L16">
        <v>300</v>
      </c>
      <c r="N16">
        <v>-300</v>
      </c>
    </row>
    <row r="17" spans="1:21" x14ac:dyDescent="0.2">
      <c r="A17" t="s">
        <v>31</v>
      </c>
      <c r="D17">
        <v>0</v>
      </c>
      <c r="F17">
        <v>450</v>
      </c>
      <c r="H17">
        <f t="shared" si="0"/>
        <v>-450</v>
      </c>
      <c r="I17" s="6"/>
      <c r="J17">
        <v>0</v>
      </c>
      <c r="L17">
        <v>600</v>
      </c>
      <c r="N17">
        <v>-600</v>
      </c>
    </row>
    <row r="18" spans="1:21" x14ac:dyDescent="0.2">
      <c r="A18" s="2" t="s">
        <v>29</v>
      </c>
      <c r="D18" s="2">
        <f>SUM(D8:D17)</f>
        <v>26100</v>
      </c>
      <c r="F18" s="2">
        <f>SUM(F8:F17)</f>
        <v>35350</v>
      </c>
      <c r="H18" s="2">
        <f t="shared" si="0"/>
        <v>-9250</v>
      </c>
      <c r="I18" s="7"/>
      <c r="J18" s="2">
        <f>SUM(J8:J17)</f>
        <v>17600</v>
      </c>
      <c r="L18" s="2">
        <f>SUM(L8:L17)</f>
        <v>26300</v>
      </c>
      <c r="N18" s="2">
        <f>SUM(N8:N17)</f>
        <v>-8700</v>
      </c>
    </row>
    <row r="20" spans="1:21" ht="16" x14ac:dyDescent="0.2">
      <c r="A20" s="1" t="s">
        <v>25</v>
      </c>
      <c r="B20" s="1"/>
      <c r="C20" s="1"/>
      <c r="D20" s="1"/>
      <c r="E20" s="1"/>
      <c r="F20" s="1"/>
      <c r="G20" s="1"/>
      <c r="H20" s="2">
        <f>H18</f>
        <v>-9250</v>
      </c>
      <c r="I20" s="6"/>
      <c r="J20" s="1"/>
      <c r="K20" s="1"/>
      <c r="L20" s="1"/>
      <c r="M20" s="1"/>
      <c r="N20" s="2">
        <v>-8700</v>
      </c>
    </row>
    <row r="21" spans="1:21" x14ac:dyDescent="0.2">
      <c r="P21" s="2" t="s">
        <v>37</v>
      </c>
    </row>
    <row r="22" spans="1:21" ht="16" x14ac:dyDescent="0.2">
      <c r="A22" s="1" t="s">
        <v>9</v>
      </c>
      <c r="D22" s="3" t="s">
        <v>6</v>
      </c>
      <c r="F22" s="3" t="s">
        <v>7</v>
      </c>
      <c r="H22" s="3" t="s">
        <v>8</v>
      </c>
      <c r="J22" s="3" t="s">
        <v>6</v>
      </c>
      <c r="L22" s="3" t="s">
        <v>7</v>
      </c>
      <c r="N22" s="3" t="s">
        <v>8</v>
      </c>
      <c r="P22" t="s">
        <v>38</v>
      </c>
      <c r="Q22" t="s">
        <v>6</v>
      </c>
      <c r="R22" t="s">
        <v>7</v>
      </c>
      <c r="S22" t="s">
        <v>39</v>
      </c>
      <c r="U22" t="s">
        <v>41</v>
      </c>
    </row>
    <row r="23" spans="1:21" x14ac:dyDescent="0.2">
      <c r="A23" t="s">
        <v>10</v>
      </c>
      <c r="D23">
        <f>H45</f>
        <v>10410</v>
      </c>
      <c r="F23">
        <f>H47</f>
        <v>6282</v>
      </c>
      <c r="H23">
        <f>D23-F23</f>
        <v>4128</v>
      </c>
      <c r="I23" s="6"/>
      <c r="J23">
        <v>10330</v>
      </c>
      <c r="L23">
        <v>6282</v>
      </c>
      <c r="N23">
        <v>4048</v>
      </c>
      <c r="P23" s="15">
        <v>46036</v>
      </c>
      <c r="Q23">
        <v>272</v>
      </c>
      <c r="R23">
        <v>5.44</v>
      </c>
      <c r="S23">
        <f>Q23-R23-R24</f>
        <v>-87.04000000000002</v>
      </c>
      <c r="U23">
        <f>R23+R24</f>
        <v>359.04</v>
      </c>
    </row>
    <row r="24" spans="1:21" x14ac:dyDescent="0.2">
      <c r="A24" t="s">
        <v>20</v>
      </c>
      <c r="D24">
        <v>700</v>
      </c>
      <c r="F24">
        <v>0</v>
      </c>
      <c r="H24">
        <f>D24-F24</f>
        <v>700</v>
      </c>
      <c r="I24" s="6"/>
      <c r="J24">
        <v>700</v>
      </c>
      <c r="L24">
        <v>0</v>
      </c>
      <c r="N24">
        <v>700</v>
      </c>
      <c r="R24">
        <v>353.6</v>
      </c>
    </row>
    <row r="25" spans="1:21" x14ac:dyDescent="0.2">
      <c r="A25" t="s">
        <v>33</v>
      </c>
      <c r="I25" s="6"/>
      <c r="P25" s="15">
        <v>46050</v>
      </c>
      <c r="Q25">
        <v>280</v>
      </c>
      <c r="R25">
        <v>5.6</v>
      </c>
      <c r="S25">
        <f>Q25-R25-R26</f>
        <v>-110.40000000000003</v>
      </c>
      <c r="U25">
        <f>R25+R26</f>
        <v>390.40000000000003</v>
      </c>
    </row>
    <row r="26" spans="1:21" ht="16" x14ac:dyDescent="0.2">
      <c r="A26" s="2" t="s">
        <v>29</v>
      </c>
      <c r="B26" s="2"/>
      <c r="C26" s="2"/>
      <c r="D26" s="2">
        <f>D23+D24</f>
        <v>11110</v>
      </c>
      <c r="E26" s="2"/>
      <c r="F26" s="2">
        <f>F23+F24</f>
        <v>6282</v>
      </c>
      <c r="G26" s="2"/>
      <c r="H26" s="11">
        <f>D26-F26</f>
        <v>4828</v>
      </c>
      <c r="I26" s="6"/>
      <c r="J26" s="2">
        <v>11030</v>
      </c>
      <c r="K26" s="2"/>
      <c r="L26" s="2">
        <v>6282</v>
      </c>
      <c r="M26" s="2"/>
      <c r="N26" s="11">
        <v>4748</v>
      </c>
      <c r="R26">
        <v>384.8</v>
      </c>
    </row>
    <row r="27" spans="1:21" x14ac:dyDescent="0.2">
      <c r="I27" s="8"/>
      <c r="P27" s="15">
        <v>46064</v>
      </c>
      <c r="Q27">
        <v>400</v>
      </c>
      <c r="R27">
        <v>8</v>
      </c>
      <c r="S27">
        <f>Q27-R27-R28</f>
        <v>-138.39999999999998</v>
      </c>
      <c r="U27">
        <f>R27+R28</f>
        <v>538.4</v>
      </c>
    </row>
    <row r="28" spans="1:21" ht="16" x14ac:dyDescent="0.2">
      <c r="A28" s="1" t="s">
        <v>26</v>
      </c>
      <c r="B28" s="1"/>
      <c r="C28" s="1"/>
      <c r="D28" s="2"/>
      <c r="E28" s="1"/>
      <c r="F28" s="2"/>
      <c r="G28" s="1"/>
      <c r="H28" s="2">
        <f>H26</f>
        <v>4828</v>
      </c>
      <c r="I28" s="6"/>
      <c r="J28" s="2"/>
      <c r="K28" s="1"/>
      <c r="L28" s="2"/>
      <c r="M28" s="1"/>
      <c r="N28" s="2">
        <v>4748</v>
      </c>
      <c r="R28">
        <v>530.4</v>
      </c>
    </row>
    <row r="29" spans="1:21" x14ac:dyDescent="0.2">
      <c r="H29" s="2"/>
      <c r="I29" s="8"/>
      <c r="N29" s="2"/>
      <c r="P29" s="15">
        <v>46078</v>
      </c>
      <c r="Q29">
        <v>268</v>
      </c>
      <c r="R29">
        <v>5.36</v>
      </c>
      <c r="S29">
        <f>Q29-R29-R30</f>
        <v>-85.759999999999991</v>
      </c>
      <c r="U29">
        <f>R29+R30</f>
        <v>353.76</v>
      </c>
    </row>
    <row r="30" spans="1:21" ht="16" x14ac:dyDescent="0.2">
      <c r="A30" s="1" t="s">
        <v>27</v>
      </c>
      <c r="B30" s="2"/>
      <c r="H30" s="10">
        <f>H20+H28</f>
        <v>-4422</v>
      </c>
      <c r="I30" s="6"/>
      <c r="N30" s="10">
        <v>-3952</v>
      </c>
      <c r="R30">
        <v>348.4</v>
      </c>
    </row>
    <row r="31" spans="1:21" x14ac:dyDescent="0.2">
      <c r="I31" s="8"/>
      <c r="P31" s="15">
        <v>46092</v>
      </c>
      <c r="Q31">
        <v>328</v>
      </c>
      <c r="R31">
        <v>6.56</v>
      </c>
      <c r="S31">
        <f>Q31-R31-R32</f>
        <v>-115.36000000000001</v>
      </c>
      <c r="U31">
        <f>R31+R32</f>
        <v>443.36</v>
      </c>
    </row>
    <row r="32" spans="1:21" ht="16" x14ac:dyDescent="0.2">
      <c r="A32" s="1" t="s">
        <v>28</v>
      </c>
      <c r="I32" s="8"/>
      <c r="R32">
        <v>436.8</v>
      </c>
    </row>
    <row r="33" spans="1:21" ht="16" x14ac:dyDescent="0.2">
      <c r="A33" t="s">
        <v>32</v>
      </c>
      <c r="H33" s="12">
        <v>4500</v>
      </c>
      <c r="I33" s="6"/>
      <c r="N33" s="12">
        <v>4300</v>
      </c>
      <c r="P33" s="15">
        <v>46106</v>
      </c>
      <c r="Q33">
        <v>360</v>
      </c>
      <c r="R33">
        <v>7.2</v>
      </c>
      <c r="S33">
        <f>Q33-R33-R34</f>
        <v>-151.59999999999997</v>
      </c>
      <c r="U33">
        <f>R33+R34</f>
        <v>511.59999999999997</v>
      </c>
    </row>
    <row r="34" spans="1:21" x14ac:dyDescent="0.2">
      <c r="I34" s="8"/>
      <c r="R34">
        <v>504.4</v>
      </c>
    </row>
    <row r="35" spans="1:21" ht="19" x14ac:dyDescent="0.25">
      <c r="A35" s="1" t="s">
        <v>11</v>
      </c>
      <c r="B35" s="2"/>
      <c r="C35" s="2"/>
      <c r="H35" s="14">
        <f>H33+H30</f>
        <v>78</v>
      </c>
      <c r="I35" s="6"/>
      <c r="N35" s="13">
        <v>348</v>
      </c>
      <c r="P35" s="15">
        <v>46120</v>
      </c>
      <c r="Q35">
        <v>348</v>
      </c>
      <c r="R35">
        <v>6.95</v>
      </c>
      <c r="S35">
        <f>Q35-R35-R36</f>
        <v>-152.94999999999999</v>
      </c>
      <c r="U35">
        <f>R35+R36</f>
        <v>500.95</v>
      </c>
    </row>
    <row r="36" spans="1:21" x14ac:dyDescent="0.2">
      <c r="R36">
        <v>494</v>
      </c>
    </row>
    <row r="37" spans="1:21" x14ac:dyDescent="0.2">
      <c r="P37" s="15">
        <v>46134</v>
      </c>
      <c r="Q37">
        <v>440</v>
      </c>
      <c r="R37">
        <v>15.57</v>
      </c>
      <c r="S37">
        <f>Q37-R37-R38</f>
        <v>-142.36999999999995</v>
      </c>
      <c r="U37">
        <f>R37+R38</f>
        <v>582.37</v>
      </c>
    </row>
    <row r="38" spans="1:21" x14ac:dyDescent="0.2">
      <c r="R38">
        <v>566.79999999999995</v>
      </c>
    </row>
    <row r="39" spans="1:21" x14ac:dyDescent="0.2">
      <c r="A39" s="2" t="s">
        <v>17</v>
      </c>
      <c r="P39" s="15">
        <v>46148</v>
      </c>
      <c r="Q39">
        <v>384</v>
      </c>
      <c r="R39">
        <v>7.68</v>
      </c>
      <c r="S39">
        <f>Q39-R39-R40</f>
        <v>-133.28000000000003</v>
      </c>
      <c r="U39">
        <f>R39+R40</f>
        <v>517.28</v>
      </c>
    </row>
    <row r="40" spans="1:21" x14ac:dyDescent="0.2">
      <c r="A40" s="4" t="s">
        <v>12</v>
      </c>
      <c r="B40" s="4"/>
      <c r="C40" s="4"/>
      <c r="D40" s="5" t="s">
        <v>13</v>
      </c>
      <c r="E40" s="4"/>
      <c r="F40" s="5" t="s">
        <v>14</v>
      </c>
      <c r="G40" s="4"/>
      <c r="H40" s="5" t="s">
        <v>15</v>
      </c>
      <c r="I40" s="4"/>
      <c r="J40" s="5" t="s">
        <v>13</v>
      </c>
      <c r="K40" s="4"/>
      <c r="L40" s="5" t="s">
        <v>14</v>
      </c>
      <c r="M40" s="4"/>
      <c r="N40" s="5" t="s">
        <v>15</v>
      </c>
      <c r="R40">
        <v>509.6</v>
      </c>
    </row>
    <row r="41" spans="1:21" x14ac:dyDescent="0.2">
      <c r="A41" t="s">
        <v>24</v>
      </c>
      <c r="D41">
        <v>344</v>
      </c>
      <c r="F41">
        <v>30</v>
      </c>
      <c r="H41">
        <f>D41*F41</f>
        <v>10320</v>
      </c>
      <c r="J41">
        <v>255</v>
      </c>
      <c r="L41">
        <v>30</v>
      </c>
      <c r="N41">
        <v>7650</v>
      </c>
      <c r="P41" s="15">
        <v>46162</v>
      </c>
      <c r="Q41">
        <v>2400</v>
      </c>
      <c r="R41">
        <v>3010</v>
      </c>
      <c r="S41">
        <f>Q41-R41-R42</f>
        <v>-610</v>
      </c>
    </row>
    <row r="42" spans="1:21" x14ac:dyDescent="0.2">
      <c r="A42" t="s">
        <v>21</v>
      </c>
      <c r="D42">
        <v>0</v>
      </c>
      <c r="F42">
        <v>0</v>
      </c>
      <c r="H42">
        <f>D42*F42</f>
        <v>0</v>
      </c>
      <c r="J42">
        <v>89</v>
      </c>
      <c r="L42">
        <v>20</v>
      </c>
      <c r="N42">
        <v>1780</v>
      </c>
    </row>
    <row r="43" spans="1:21" x14ac:dyDescent="0.2">
      <c r="A43" t="s">
        <v>36</v>
      </c>
      <c r="D43">
        <v>3</v>
      </c>
      <c r="F43">
        <v>30</v>
      </c>
      <c r="H43">
        <f t="shared" ref="H43:H44" si="1">D43*F43</f>
        <v>90</v>
      </c>
      <c r="J43">
        <v>30</v>
      </c>
      <c r="L43">
        <v>30</v>
      </c>
      <c r="N43">
        <v>900</v>
      </c>
      <c r="P43" s="15">
        <v>46274</v>
      </c>
      <c r="Q43">
        <v>336</v>
      </c>
      <c r="R43">
        <v>6.71</v>
      </c>
      <c r="S43">
        <f>Q43-R43-R44</f>
        <v>-112.70999999999998</v>
      </c>
      <c r="U43">
        <f>R43+R44</f>
        <v>448.71</v>
      </c>
    </row>
    <row r="44" spans="1:21" x14ac:dyDescent="0.2">
      <c r="A44" t="s">
        <v>16</v>
      </c>
      <c r="D44">
        <v>5</v>
      </c>
      <c r="F44">
        <v>0</v>
      </c>
      <c r="H44">
        <f t="shared" si="1"/>
        <v>0</v>
      </c>
      <c r="J44">
        <v>5</v>
      </c>
      <c r="L44">
        <v>0</v>
      </c>
      <c r="N44">
        <v>0</v>
      </c>
      <c r="R44">
        <v>442</v>
      </c>
    </row>
    <row r="45" spans="1:21" x14ac:dyDescent="0.2">
      <c r="A45" s="2" t="s">
        <v>15</v>
      </c>
      <c r="B45" s="2"/>
      <c r="C45" s="2"/>
      <c r="D45" s="2">
        <f>SUM(D41:D44)</f>
        <v>352</v>
      </c>
      <c r="E45" s="2"/>
      <c r="F45" s="2"/>
      <c r="G45" s="2"/>
      <c r="H45" s="2">
        <f>SUM(H41:H44)</f>
        <v>10410</v>
      </c>
      <c r="J45" s="2">
        <f>SUM(J41:J44)</f>
        <v>379</v>
      </c>
      <c r="K45" s="2"/>
      <c r="L45" s="2"/>
      <c r="M45" s="2"/>
      <c r="N45" s="2">
        <f>SUM(N41:N44)</f>
        <v>10330</v>
      </c>
      <c r="P45" s="15">
        <v>46288</v>
      </c>
      <c r="Q45">
        <v>328</v>
      </c>
      <c r="R45">
        <v>6.56</v>
      </c>
      <c r="S45">
        <f>Q45-R45-R46</f>
        <v>-115.36000000000001</v>
      </c>
      <c r="U45">
        <f>R45+R46</f>
        <v>443.36</v>
      </c>
    </row>
    <row r="46" spans="1:21" x14ac:dyDescent="0.2">
      <c r="R46">
        <v>436.8</v>
      </c>
    </row>
    <row r="47" spans="1:21" x14ac:dyDescent="0.2">
      <c r="A47" s="2" t="s">
        <v>18</v>
      </c>
      <c r="B47" s="2"/>
      <c r="D47">
        <f>D41+D44</f>
        <v>349</v>
      </c>
      <c r="F47">
        <v>18</v>
      </c>
      <c r="H47">
        <f t="shared" ref="H47" si="2">D47*F47</f>
        <v>6282</v>
      </c>
      <c r="J47">
        <v>349</v>
      </c>
      <c r="L47">
        <v>18</v>
      </c>
      <c r="N47" s="2">
        <v>6282</v>
      </c>
      <c r="O47" s="18" t="s">
        <v>44</v>
      </c>
      <c r="P47" s="16">
        <v>46302</v>
      </c>
      <c r="Q47" s="17">
        <v>340</v>
      </c>
      <c r="R47" s="17">
        <f>Q47*0.02</f>
        <v>6.8</v>
      </c>
      <c r="S47" s="17">
        <f>Q47-R47-R48</f>
        <v>-90.800000000000011</v>
      </c>
      <c r="U47" s="17">
        <f>R47+R48</f>
        <v>430.8</v>
      </c>
    </row>
    <row r="48" spans="1:21" x14ac:dyDescent="0.2">
      <c r="P48" s="17"/>
      <c r="Q48" s="17"/>
      <c r="R48" s="17">
        <v>424</v>
      </c>
      <c r="S48" s="17"/>
      <c r="U48" s="17"/>
    </row>
    <row r="49" spans="1:21" x14ac:dyDescent="0.2">
      <c r="A49" s="2" t="s">
        <v>20</v>
      </c>
      <c r="D49">
        <v>7</v>
      </c>
      <c r="F49">
        <v>100</v>
      </c>
      <c r="H49" s="2">
        <v>700</v>
      </c>
      <c r="J49">
        <v>7</v>
      </c>
      <c r="L49">
        <v>100</v>
      </c>
      <c r="N49" s="2">
        <v>700</v>
      </c>
      <c r="P49" s="16">
        <v>46316</v>
      </c>
      <c r="Q49" s="17">
        <f>Q47</f>
        <v>340</v>
      </c>
      <c r="R49" s="17">
        <f>R47</f>
        <v>6.8</v>
      </c>
      <c r="S49" s="17">
        <f>Q49-R49-R50</f>
        <v>-90.800000000000011</v>
      </c>
      <c r="U49" s="17">
        <f>R49+R50</f>
        <v>430.8</v>
      </c>
    </row>
    <row r="50" spans="1:21" x14ac:dyDescent="0.2">
      <c r="P50" s="17"/>
      <c r="Q50" s="17"/>
      <c r="R50" s="17">
        <f t="shared" ref="R50:R56" si="3">R48</f>
        <v>424</v>
      </c>
      <c r="S50" s="17"/>
      <c r="U50" s="17"/>
    </row>
    <row r="51" spans="1:21" x14ac:dyDescent="0.2">
      <c r="P51" s="16">
        <v>46330</v>
      </c>
      <c r="Q51" s="17">
        <f>Q49</f>
        <v>340</v>
      </c>
      <c r="R51" s="17">
        <f t="shared" si="3"/>
        <v>6.8</v>
      </c>
      <c r="S51" s="17">
        <f>Q51-R51-R52</f>
        <v>-90.800000000000011</v>
      </c>
      <c r="U51" s="17">
        <f>R51+R52</f>
        <v>430.8</v>
      </c>
    </row>
    <row r="52" spans="1:21" x14ac:dyDescent="0.2">
      <c r="P52" s="17"/>
      <c r="Q52" s="17"/>
      <c r="R52" s="17">
        <f t="shared" si="3"/>
        <v>424</v>
      </c>
      <c r="S52" s="17"/>
      <c r="U52" s="17"/>
    </row>
    <row r="53" spans="1:21" x14ac:dyDescent="0.2">
      <c r="P53" s="16">
        <v>46344</v>
      </c>
      <c r="Q53" s="17">
        <f>Q51</f>
        <v>340</v>
      </c>
      <c r="R53" s="17">
        <f t="shared" si="3"/>
        <v>6.8</v>
      </c>
      <c r="S53" s="17">
        <f>Q53-R53-R54</f>
        <v>-90.800000000000011</v>
      </c>
      <c r="U53" s="17">
        <f>R53+R54</f>
        <v>430.8</v>
      </c>
    </row>
    <row r="54" spans="1:21" x14ac:dyDescent="0.2">
      <c r="P54" s="17"/>
      <c r="Q54" s="17"/>
      <c r="R54" s="17">
        <f t="shared" si="3"/>
        <v>424</v>
      </c>
      <c r="S54" s="17"/>
      <c r="U54" s="17"/>
    </row>
    <row r="55" spans="1:21" x14ac:dyDescent="0.2">
      <c r="P55" s="16">
        <v>46358</v>
      </c>
      <c r="Q55" s="17">
        <f>Q53</f>
        <v>340</v>
      </c>
      <c r="R55" s="17">
        <f t="shared" si="3"/>
        <v>6.8</v>
      </c>
      <c r="S55" s="17">
        <f>Q55-R55-R56</f>
        <v>-90.800000000000011</v>
      </c>
      <c r="U55" s="17">
        <f>R55+R56</f>
        <v>430.8</v>
      </c>
    </row>
    <row r="56" spans="1:21" ht="16" x14ac:dyDescent="0.2">
      <c r="A56" s="2"/>
      <c r="B56" s="2"/>
      <c r="C56" s="2"/>
      <c r="D56" s="1"/>
      <c r="P56" s="17"/>
      <c r="Q56" s="17"/>
      <c r="R56" s="17">
        <f t="shared" si="3"/>
        <v>424</v>
      </c>
      <c r="S56" s="17"/>
      <c r="U56" s="17"/>
    </row>
    <row r="57" spans="1:21" ht="16" x14ac:dyDescent="0.2">
      <c r="A57" s="1"/>
      <c r="D57" s="2"/>
      <c r="P57" s="16">
        <v>46372</v>
      </c>
      <c r="Q57" s="17">
        <v>1700</v>
      </c>
      <c r="R57" s="17">
        <v>4500</v>
      </c>
      <c r="S57" s="17">
        <f>Q57-R57-R58</f>
        <v>-2800</v>
      </c>
      <c r="U57" s="17"/>
    </row>
    <row r="58" spans="1:21" x14ac:dyDescent="0.2">
      <c r="Q58" s="17"/>
      <c r="R58" s="17"/>
      <c r="S58" s="17"/>
    </row>
    <row r="59" spans="1:21" x14ac:dyDescent="0.2">
      <c r="Q59" s="17"/>
      <c r="R59" s="17"/>
      <c r="S59" s="17"/>
    </row>
    <row r="60" spans="1:21" x14ac:dyDescent="0.2">
      <c r="P60" s="17" t="s">
        <v>40</v>
      </c>
      <c r="Q60" s="17">
        <f>SUM(Q23:Q58)</f>
        <v>9544</v>
      </c>
      <c r="R60" s="17">
        <f>SUM(R23:R58)</f>
        <v>14753.229999999998</v>
      </c>
      <c r="S60" s="17">
        <f>SUM(S23:S58)</f>
        <v>-5209.2300000000005</v>
      </c>
    </row>
    <row r="61" spans="1:21" x14ac:dyDescent="0.2">
      <c r="P61" s="17" t="s">
        <v>51</v>
      </c>
      <c r="Q61" s="6"/>
      <c r="R61" s="6"/>
      <c r="S61" s="6"/>
      <c r="U61" s="6">
        <f>AVERAGE(U23:U55)</f>
        <v>452.70187500000003</v>
      </c>
    </row>
    <row r="62" spans="1:21" x14ac:dyDescent="0.2">
      <c r="H62" s="2"/>
    </row>
    <row r="63" spans="1:21" x14ac:dyDescent="0.2">
      <c r="P63" t="s">
        <v>42</v>
      </c>
    </row>
    <row r="64" spans="1:21" x14ac:dyDescent="0.2">
      <c r="P64" t="s">
        <v>40</v>
      </c>
      <c r="Q64" s="8">
        <f>Q60</f>
        <v>9544</v>
      </c>
      <c r="R64" s="8">
        <f>R60</f>
        <v>14753.229999999998</v>
      </c>
      <c r="S64" s="8">
        <f>S60</f>
        <v>-5209.2300000000005</v>
      </c>
    </row>
    <row r="65" spans="1:19" x14ac:dyDescent="0.2">
      <c r="A65" s="2"/>
      <c r="B65" s="2"/>
      <c r="C65" s="2"/>
      <c r="P65" t="s">
        <v>43</v>
      </c>
      <c r="Q65">
        <v>340</v>
      </c>
      <c r="R65">
        <v>424</v>
      </c>
      <c r="S65">
        <v>122</v>
      </c>
    </row>
    <row r="67" spans="1:19" x14ac:dyDescent="0.2">
      <c r="P67" t="s">
        <v>45</v>
      </c>
    </row>
    <row r="68" spans="1:19" x14ac:dyDescent="0.2">
      <c r="P68" t="s">
        <v>22</v>
      </c>
      <c r="Q68">
        <v>4657</v>
      </c>
      <c r="R68">
        <v>6626</v>
      </c>
      <c r="S68">
        <f>Q68-R68</f>
        <v>-1969</v>
      </c>
    </row>
    <row r="69" spans="1:19" x14ac:dyDescent="0.2">
      <c r="P69" t="s">
        <v>46</v>
      </c>
      <c r="Q69">
        <v>5275</v>
      </c>
      <c r="R69">
        <v>8176</v>
      </c>
      <c r="S69">
        <f>Q69-R69</f>
        <v>-2901</v>
      </c>
    </row>
    <row r="70" spans="1:19" x14ac:dyDescent="0.2">
      <c r="P70" t="s">
        <v>40</v>
      </c>
      <c r="Q70">
        <f>SUM(Q68:Q69)</f>
        <v>9932</v>
      </c>
      <c r="R70">
        <f>SUM(R68:R69)</f>
        <v>14802</v>
      </c>
      <c r="S70">
        <f>SUM(S68:S69)</f>
        <v>-4870</v>
      </c>
    </row>
    <row r="73" spans="1:19" x14ac:dyDescent="0.2">
      <c r="P73" t="s">
        <v>50</v>
      </c>
    </row>
    <row r="74" spans="1:19" x14ac:dyDescent="0.2">
      <c r="P74" t="s">
        <v>47</v>
      </c>
      <c r="Q74">
        <v>275</v>
      </c>
    </row>
    <row r="75" spans="1:19" x14ac:dyDescent="0.2">
      <c r="P75" t="s">
        <v>48</v>
      </c>
      <c r="Q75">
        <v>275</v>
      </c>
    </row>
    <row r="76" spans="1:19" x14ac:dyDescent="0.2">
      <c r="P76" t="s">
        <v>49</v>
      </c>
      <c r="Q76">
        <v>200</v>
      </c>
    </row>
    <row r="77" spans="1:19" x14ac:dyDescent="0.2">
      <c r="A77" t="s">
        <v>52</v>
      </c>
      <c r="P77" t="s">
        <v>40</v>
      </c>
      <c r="Q77">
        <f>SUM(Q74:Q76)</f>
        <v>750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49"/>
  <sheetViews>
    <sheetView tabSelected="1" topLeftCell="A18" workbookViewId="0">
      <selection activeCell="K36" sqref="K36"/>
    </sheetView>
  </sheetViews>
  <sheetFormatPr baseColWidth="10" defaultColWidth="8.83203125" defaultRowHeight="15" x14ac:dyDescent="0.2"/>
  <sheetData>
    <row r="2" spans="1:8" ht="16" x14ac:dyDescent="0.2">
      <c r="A2" s="1" t="s">
        <v>19</v>
      </c>
      <c r="B2" s="1"/>
      <c r="C2" s="1"/>
    </row>
    <row r="3" spans="1:8" ht="16" x14ac:dyDescent="0.2">
      <c r="A3" s="1"/>
      <c r="B3" s="1"/>
      <c r="C3" s="1"/>
    </row>
    <row r="4" spans="1:8" ht="16" x14ac:dyDescent="0.2">
      <c r="A4" s="1"/>
      <c r="B4" s="1"/>
      <c r="C4" s="1"/>
      <c r="D4" s="1" t="s">
        <v>35</v>
      </c>
      <c r="E4" s="1"/>
      <c r="F4" s="1"/>
      <c r="G4" s="1"/>
      <c r="H4" s="1"/>
    </row>
    <row r="5" spans="1:8" ht="16" x14ac:dyDescent="0.2">
      <c r="A5" s="1"/>
      <c r="B5" s="1"/>
    </row>
    <row r="7" spans="1:8" ht="16" x14ac:dyDescent="0.2">
      <c r="A7" s="1" t="s">
        <v>0</v>
      </c>
      <c r="B7" s="1"/>
      <c r="D7" s="3" t="s">
        <v>6</v>
      </c>
      <c r="F7" s="3" t="s">
        <v>7</v>
      </c>
      <c r="H7" s="3" t="s">
        <v>8</v>
      </c>
    </row>
    <row r="8" spans="1:8" x14ac:dyDescent="0.2">
      <c r="A8" t="s">
        <v>22</v>
      </c>
      <c r="D8">
        <v>9700</v>
      </c>
      <c r="F8">
        <v>12300</v>
      </c>
      <c r="H8">
        <f>D8-F8</f>
        <v>-2600</v>
      </c>
    </row>
    <row r="9" spans="1:8" x14ac:dyDescent="0.2">
      <c r="A9" t="s">
        <v>54</v>
      </c>
      <c r="D9">
        <v>0</v>
      </c>
      <c r="F9">
        <v>1600</v>
      </c>
      <c r="H9">
        <f>D9-F9</f>
        <v>-1600</v>
      </c>
    </row>
    <row r="10" spans="1:8" x14ac:dyDescent="0.2">
      <c r="A10" t="s">
        <v>1</v>
      </c>
      <c r="D10">
        <v>9000</v>
      </c>
      <c r="F10">
        <v>9700</v>
      </c>
      <c r="H10">
        <f t="shared" ref="H10:H18" si="0">D10-F10</f>
        <v>-700</v>
      </c>
    </row>
    <row r="11" spans="1:8" x14ac:dyDescent="0.2">
      <c r="A11" t="s">
        <v>2</v>
      </c>
      <c r="D11">
        <v>3400</v>
      </c>
      <c r="F11">
        <v>4100</v>
      </c>
      <c r="H11">
        <f t="shared" si="0"/>
        <v>-700</v>
      </c>
    </row>
    <row r="12" spans="1:8" x14ac:dyDescent="0.2">
      <c r="A12" t="s">
        <v>30</v>
      </c>
      <c r="D12">
        <v>4000</v>
      </c>
      <c r="F12">
        <v>4600</v>
      </c>
      <c r="H12">
        <f t="shared" si="0"/>
        <v>-600</v>
      </c>
    </row>
    <row r="13" spans="1:8" x14ac:dyDescent="0.2">
      <c r="A13" t="s">
        <v>3</v>
      </c>
      <c r="D13">
        <v>0</v>
      </c>
      <c r="F13">
        <v>1000</v>
      </c>
      <c r="H13">
        <f t="shared" si="0"/>
        <v>-1000</v>
      </c>
    </row>
    <row r="14" spans="1:8" x14ac:dyDescent="0.2">
      <c r="A14" t="s">
        <v>23</v>
      </c>
      <c r="D14">
        <v>0</v>
      </c>
      <c r="F14">
        <v>500</v>
      </c>
      <c r="H14">
        <f t="shared" si="0"/>
        <v>-500</v>
      </c>
    </row>
    <row r="15" spans="1:8" x14ac:dyDescent="0.2">
      <c r="A15" t="s">
        <v>4</v>
      </c>
      <c r="D15">
        <v>0</v>
      </c>
      <c r="F15">
        <v>600</v>
      </c>
      <c r="H15">
        <f t="shared" si="0"/>
        <v>-600</v>
      </c>
    </row>
    <row r="16" spans="1:8" x14ac:dyDescent="0.2">
      <c r="A16" t="s">
        <v>5</v>
      </c>
      <c r="D16">
        <v>0</v>
      </c>
      <c r="F16">
        <v>500</v>
      </c>
      <c r="H16">
        <f t="shared" si="0"/>
        <v>-500</v>
      </c>
    </row>
    <row r="17" spans="1:8" x14ac:dyDescent="0.2">
      <c r="A17" t="s">
        <v>31</v>
      </c>
      <c r="D17">
        <v>0</v>
      </c>
      <c r="F17">
        <v>450</v>
      </c>
      <c r="H17">
        <f t="shared" si="0"/>
        <v>-450</v>
      </c>
    </row>
    <row r="18" spans="1:8" x14ac:dyDescent="0.2">
      <c r="A18" s="2" t="s">
        <v>29</v>
      </c>
      <c r="D18" s="2">
        <f>SUM(D8:D17)</f>
        <v>26100</v>
      </c>
      <c r="F18" s="2">
        <f>SUM(F8:F17)</f>
        <v>35350</v>
      </c>
      <c r="H18" s="2">
        <f t="shared" si="0"/>
        <v>-9250</v>
      </c>
    </row>
    <row r="20" spans="1:8" ht="16" x14ac:dyDescent="0.2">
      <c r="A20" s="1" t="s">
        <v>25</v>
      </c>
      <c r="B20" s="1"/>
      <c r="C20" s="1"/>
      <c r="D20" s="1"/>
      <c r="E20" s="1"/>
      <c r="F20" s="1"/>
      <c r="G20" s="1"/>
      <c r="H20" s="2">
        <f>H18</f>
        <v>-9250</v>
      </c>
    </row>
    <row r="22" spans="1:8" ht="16" x14ac:dyDescent="0.2">
      <c r="A22" s="1" t="s">
        <v>9</v>
      </c>
      <c r="D22" s="3" t="s">
        <v>6</v>
      </c>
      <c r="F22" s="3" t="s">
        <v>7</v>
      </c>
      <c r="H22" s="3" t="s">
        <v>8</v>
      </c>
    </row>
    <row r="23" spans="1:8" x14ac:dyDescent="0.2">
      <c r="A23" t="s">
        <v>10</v>
      </c>
      <c r="D23">
        <f>H45</f>
        <v>10410</v>
      </c>
      <c r="F23">
        <f>H47</f>
        <v>6282</v>
      </c>
      <c r="H23">
        <f>D23-F23</f>
        <v>4128</v>
      </c>
    </row>
    <row r="24" spans="1:8" x14ac:dyDescent="0.2">
      <c r="A24" t="s">
        <v>20</v>
      </c>
      <c r="D24">
        <v>700</v>
      </c>
      <c r="F24">
        <v>0</v>
      </c>
      <c r="H24">
        <f>D24-F24</f>
        <v>700</v>
      </c>
    </row>
    <row r="25" spans="1:8" x14ac:dyDescent="0.2">
      <c r="A25" t="s">
        <v>33</v>
      </c>
    </row>
    <row r="26" spans="1:8" ht="16" x14ac:dyDescent="0.2">
      <c r="A26" s="2" t="s">
        <v>29</v>
      </c>
      <c r="B26" s="2"/>
      <c r="C26" s="2"/>
      <c r="D26" s="2">
        <f>D23+D24</f>
        <v>11110</v>
      </c>
      <c r="E26" s="2"/>
      <c r="F26" s="2">
        <f>F23+F24</f>
        <v>6282</v>
      </c>
      <c r="G26" s="2"/>
      <c r="H26" s="11">
        <f>D26-F26</f>
        <v>4828</v>
      </c>
    </row>
    <row r="28" spans="1:8" ht="16" x14ac:dyDescent="0.2">
      <c r="A28" s="1" t="s">
        <v>26</v>
      </c>
      <c r="B28" s="1"/>
      <c r="C28" s="1"/>
      <c r="D28" s="2"/>
      <c r="E28" s="1"/>
      <c r="F28" s="2"/>
      <c r="G28" s="1"/>
      <c r="H28" s="2">
        <f>H26</f>
        <v>4828</v>
      </c>
    </row>
    <row r="29" spans="1:8" x14ac:dyDescent="0.2">
      <c r="H29" s="2"/>
    </row>
    <row r="30" spans="1:8" ht="16" x14ac:dyDescent="0.2">
      <c r="A30" s="1" t="s">
        <v>27</v>
      </c>
      <c r="B30" s="2"/>
      <c r="H30" s="10">
        <f>H20+H28</f>
        <v>-4422</v>
      </c>
    </row>
    <row r="32" spans="1:8" ht="16" x14ac:dyDescent="0.2">
      <c r="A32" s="1" t="s">
        <v>28</v>
      </c>
    </row>
    <row r="33" spans="1:8" ht="16" x14ac:dyDescent="0.2">
      <c r="A33" t="s">
        <v>32</v>
      </c>
      <c r="H33" s="12">
        <v>4500</v>
      </c>
    </row>
    <row r="35" spans="1:8" ht="19" x14ac:dyDescent="0.25">
      <c r="A35" s="1" t="s">
        <v>11</v>
      </c>
      <c r="B35" s="2"/>
      <c r="C35" s="2"/>
      <c r="H35" s="14">
        <f>H33+H30</f>
        <v>78</v>
      </c>
    </row>
    <row r="39" spans="1:8" x14ac:dyDescent="0.2">
      <c r="A39" s="2" t="s">
        <v>17</v>
      </c>
    </row>
    <row r="40" spans="1:8" x14ac:dyDescent="0.2">
      <c r="A40" s="4" t="s">
        <v>12</v>
      </c>
      <c r="B40" s="4"/>
      <c r="C40" s="4"/>
      <c r="D40" s="5" t="s">
        <v>13</v>
      </c>
      <c r="E40" s="4"/>
      <c r="F40" s="5" t="s">
        <v>14</v>
      </c>
      <c r="G40" s="4"/>
      <c r="H40" s="5" t="s">
        <v>15</v>
      </c>
    </row>
    <row r="41" spans="1:8" x14ac:dyDescent="0.2">
      <c r="A41" t="s">
        <v>24</v>
      </c>
      <c r="D41">
        <v>344</v>
      </c>
      <c r="F41">
        <v>30</v>
      </c>
      <c r="H41">
        <f>D41*F41</f>
        <v>10320</v>
      </c>
    </row>
    <row r="42" spans="1:8" x14ac:dyDescent="0.2">
      <c r="A42" t="s">
        <v>21</v>
      </c>
      <c r="D42">
        <v>0</v>
      </c>
      <c r="F42">
        <v>0</v>
      </c>
      <c r="H42">
        <f>D42*F42</f>
        <v>0</v>
      </c>
    </row>
    <row r="43" spans="1:8" x14ac:dyDescent="0.2">
      <c r="A43" t="s">
        <v>36</v>
      </c>
      <c r="D43">
        <v>3</v>
      </c>
      <c r="F43">
        <v>30</v>
      </c>
      <c r="H43">
        <f t="shared" ref="H43:H44" si="1">D43*F43</f>
        <v>90</v>
      </c>
    </row>
    <row r="44" spans="1:8" x14ac:dyDescent="0.2">
      <c r="A44" t="s">
        <v>16</v>
      </c>
      <c r="D44">
        <v>5</v>
      </c>
      <c r="F44">
        <v>0</v>
      </c>
      <c r="H44">
        <f t="shared" si="1"/>
        <v>0</v>
      </c>
    </row>
    <row r="45" spans="1:8" x14ac:dyDescent="0.2">
      <c r="A45" s="2" t="s">
        <v>15</v>
      </c>
      <c r="B45" s="2"/>
      <c r="C45" s="2"/>
      <c r="D45" s="2">
        <f>SUM(D41:D44)</f>
        <v>352</v>
      </c>
      <c r="E45" s="2"/>
      <c r="F45" s="2"/>
      <c r="G45" s="2"/>
      <c r="H45" s="2">
        <f>SUM(H41:H44)</f>
        <v>10410</v>
      </c>
    </row>
    <row r="47" spans="1:8" x14ac:dyDescent="0.2">
      <c r="A47" s="2" t="s">
        <v>18</v>
      </c>
      <c r="B47" s="2"/>
      <c r="D47">
        <f>D41+D44</f>
        <v>349</v>
      </c>
      <c r="F47">
        <v>18</v>
      </c>
      <c r="H47">
        <f t="shared" ref="H47" si="2">D47*F47</f>
        <v>6282</v>
      </c>
    </row>
    <row r="49" spans="1:8" x14ac:dyDescent="0.2">
      <c r="A49" s="2" t="s">
        <v>20</v>
      </c>
      <c r="D49">
        <v>7</v>
      </c>
      <c r="F49">
        <v>100</v>
      </c>
      <c r="H49" s="2">
        <v>700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DRAFT</vt:lpstr>
      <vt:lpstr>Final</vt:lpstr>
      <vt:lpstr>Taul3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2006-10-02T10:40:38Z</dcterms:created>
  <dcterms:modified xsi:type="dcterms:W3CDTF">2026-11-03T10:47:25Z</dcterms:modified>
</cp:coreProperties>
</file>