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17"/>
  </bookViews>
  <sheets>
    <sheet name="Asetukset" sheetId="1" r:id="rId1"/>
    <sheet name="Otteluohjelma" sheetId="2" r:id="rId2"/>
    <sheet name="Pelaaja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_tyhjä_" sheetId="19" r:id="rId19"/>
    <sheet name="Tyhjä pelaajalista" sheetId="20" r:id="rId20"/>
  </sheets>
  <definedNames>
    <definedName name="_xlnm.Print_Area" localSheetId="1">'Otteluohjelma'!$A$1:$G$22</definedName>
    <definedName name="blank">NA()</definedName>
    <definedName name="blank_1">NA()</definedName>
    <definedName name="blank_2">NA()</definedName>
    <definedName name="lag">NA()</definedName>
    <definedName name="lag_1">NA()</definedName>
    <definedName name="lag_2">NA()</definedName>
    <definedName name="lag_3">NA()</definedName>
    <definedName name="lag_4">NA()</definedName>
    <definedName name="lag_5">NA()</definedName>
    <definedName name="lag_6">NA()</definedName>
    <definedName name="Players">'Pelaajat'!$A:$XFD</definedName>
    <definedName name="team">'Pelaajat'!$A$1:$R$5</definedName>
    <definedName name="_xlnm.Print_Area">'Otteluohjelma'!$A$1:$G$22</definedName>
  </definedNames>
  <calcPr fullCalcOnLoad="1"/>
</workbook>
</file>

<file path=xl/sharedStrings.xml><?xml version="1.0" encoding="utf-8"?>
<sst xmlns="http://schemas.openxmlformats.org/spreadsheetml/2006/main" count="1055" uniqueCount="181">
  <si>
    <t>Perusasetukset:</t>
  </si>
  <si>
    <t>Ohjeita:</t>
  </si>
  <si>
    <t>Turnauksen nimi:</t>
  </si>
  <si>
    <t>SM-sarja</t>
  </si>
  <si>
    <t>1.</t>
  </si>
  <si>
    <t>Kirjaa joukkueen kokoonpano ”Pelaajat” välilehdelle. Jokainen pelaaja omaan ruutuunsa. Joukkueen kapteenin numero ”Kapteeni” sarakkeeseen.</t>
  </si>
  <si>
    <t>Alku pvm:</t>
  </si>
  <si>
    <t>Loppu pvm:</t>
  </si>
  <si>
    <t>2.</t>
  </si>
  <si>
    <t>Ottelupöytäkirjassa (välilehdet 1-15) on oletuksena pelinumerot 1-15. Mikäli joukkueessa on numeroita väliltä 16-99, pöytäkirjan pelinumerot täytyy vaihtaa oikeiksi, jotta ohjelma ”löytää” kaikki pelaajat.</t>
  </si>
  <si>
    <t>Paikkakunta:</t>
  </si>
  <si>
    <t>Kokkola</t>
  </si>
  <si>
    <t>3.</t>
  </si>
  <si>
    <t>Reservipelaajat voi merkitä vaihtamalla väriä kyseisistä soluista.</t>
  </si>
  <si>
    <t>4.</t>
  </si>
  <si>
    <t>Pöytäkirjaa täytetään periaatteella ”yksi tapahtuma yhdelle riville”. Jos samaan aikaan tulee esim. jäähy ja rangaistuspallo ne merkitään samalla ajalla eri riveille.</t>
  </si>
  <si>
    <t>5.</t>
  </si>
  <si>
    <t>Pöytäkirjan täyttö: ”Aika” -sarakkeeseen pelikellon aika; ”sin/valk joukkue” -sarakkeeseen pelaajan numero, mikäli tulee maali tai jäähy, muissa tapauksissa merkitään ”x”; ”maali”-”aikalisä” -sarakkeisiin merkitään aina ”x”; ”Merkinnät” -sarakkeeseen voi kirjata vapaapallojen tai jäähyjen syitä sekä pelaajavaihtoja.</t>
  </si>
  <si>
    <t>6.</t>
  </si>
  <si>
    <t>Ohjelma laskee ottelutulosta automaattisesti ”tulos” -sarakkeisiin.</t>
  </si>
  <si>
    <t>7.</t>
  </si>
  <si>
    <t>TÄRKEÄÄ: Ottelun loputtua merkitse pöytäkirjaan ottelun päättymisaika ja kaikkien tuomareiden nimet.</t>
  </si>
  <si>
    <t>8.</t>
  </si>
  <si>
    <t>Tulosta valmis pöytäkirja jokaisen ottelun jälkeen. Tarkista tulostusasetukset, normaali ottelu mahtuu yhdelle A4-sivulle.</t>
  </si>
  <si>
    <t>9.</t>
  </si>
  <si>
    <t>Osa soluista on suojattu, suojauksen salasana on ”uppopallo”.</t>
  </si>
  <si>
    <t>10.</t>
  </si>
  <si>
    <t>Pöytäkirjatiedostoon liittyvät kysymykset ja kehittämisideat osoitteeseen juho.aalto@murunda.fi</t>
  </si>
  <si>
    <t>Ottelut</t>
  </si>
  <si>
    <t>Tuomarit</t>
  </si>
  <si>
    <t>Joukkue</t>
  </si>
  <si>
    <t>#</t>
  </si>
  <si>
    <t>Sininen</t>
  </si>
  <si>
    <t>Valkoinen</t>
  </si>
  <si>
    <t>Aika</t>
  </si>
  <si>
    <t>Maa</t>
  </si>
  <si>
    <t>Vesi</t>
  </si>
  <si>
    <t>Tampereen Urheilusukeltajat</t>
  </si>
  <si>
    <t>Riihimäen Urheilusukeltajat</t>
  </si>
  <si>
    <t>PSK Kupla</t>
  </si>
  <si>
    <t>Hämeenlinnan Sukeltajat</t>
  </si>
  <si>
    <t>Pietarsaaren Diving -80</t>
  </si>
  <si>
    <t>Kapteeni #</t>
  </si>
  <si>
    <t>Tauru Jarkko</t>
  </si>
  <si>
    <t>Åman Pasi</t>
  </si>
  <si>
    <t>Jaro Laitonen</t>
  </si>
  <si>
    <t>Rantamäki Reijo</t>
  </si>
  <si>
    <t>Suomalainen Tero</t>
  </si>
  <si>
    <t>Jari Laitonen</t>
  </si>
  <si>
    <t>Suomalainen Tomi</t>
  </si>
  <si>
    <t>Tom Holmbäck</t>
  </si>
  <si>
    <t>Pelttari Teemu</t>
  </si>
  <si>
    <t>Lintunen Valtteri</t>
  </si>
  <si>
    <t>Pykälistö Janne</t>
  </si>
  <si>
    <t>Liukkonen Henri</t>
  </si>
  <si>
    <t>Kukkola Olli</t>
  </si>
  <si>
    <t>Riikonen Riku</t>
  </si>
  <si>
    <t>Enberg Marko</t>
  </si>
  <si>
    <t>Vaahtera Antti</t>
  </si>
  <si>
    <t>Salonen Janne</t>
  </si>
  <si>
    <t>Sell Oskari</t>
  </si>
  <si>
    <t>Setälä Jouni</t>
  </si>
  <si>
    <t>Rassi Mikko</t>
  </si>
  <si>
    <t>Silvola Petteri</t>
  </si>
  <si>
    <t>Luukko Heikki</t>
  </si>
  <si>
    <t>Nevalainen Markus</t>
  </si>
  <si>
    <t>Lonka Harry</t>
  </si>
  <si>
    <t>Nurmi Totti</t>
  </si>
  <si>
    <t>Lindgren Petri</t>
  </si>
  <si>
    <t>Kemppainen Pentti</t>
  </si>
  <si>
    <t>Selehov Leonid</t>
  </si>
  <si>
    <t>Nurmi Roy</t>
  </si>
  <si>
    <t>Nurmi Otso</t>
  </si>
  <si>
    <t>Tuutti Timmi</t>
  </si>
  <si>
    <t>Grönholm Juho</t>
  </si>
  <si>
    <t>Mörä Tuomo</t>
  </si>
  <si>
    <t>Ylhäisi Jussi</t>
  </si>
  <si>
    <t>Ristola Yrjö</t>
  </si>
  <si>
    <t>Henriksson Mika</t>
  </si>
  <si>
    <t>Lehti Teemu</t>
  </si>
  <si>
    <t>Lokinen Heikki</t>
  </si>
  <si>
    <t>Lokinen Saija</t>
  </si>
  <si>
    <t>Hulkko Ilkka</t>
  </si>
  <si>
    <t>Korhonen Olli</t>
  </si>
  <si>
    <t>Pesola Mari</t>
  </si>
  <si>
    <t>Anttola Seppo</t>
  </si>
  <si>
    <t>Koskinen Heli</t>
  </si>
  <si>
    <t>Pekari Vili</t>
  </si>
  <si>
    <t>Ahola Timo</t>
  </si>
  <si>
    <t>Koskinen Janne</t>
  </si>
  <si>
    <t>Heikki Jokinen</t>
  </si>
  <si>
    <t>Joensuun Urheilusukeltjat</t>
  </si>
  <si>
    <t>Seppälä Harri</t>
  </si>
  <si>
    <t>Hakkarainen Miikka</t>
  </si>
  <si>
    <t>Pennala Eero</t>
  </si>
  <si>
    <t>Partanen Jorma</t>
  </si>
  <si>
    <t>Gavirilov Juha</t>
  </si>
  <si>
    <t>Sinkkonen Marko</t>
  </si>
  <si>
    <t>Parviainen Pasi</t>
  </si>
  <si>
    <t>Tyni Henri</t>
  </si>
  <si>
    <t>Sten Ulla</t>
  </si>
  <si>
    <t>Tiainen Janne</t>
  </si>
  <si>
    <t>Sinkkonen Harto</t>
  </si>
  <si>
    <t>Koskenperä Jari</t>
  </si>
  <si>
    <t>Aalto Juho</t>
  </si>
  <si>
    <t>Sami Tampio</t>
  </si>
  <si>
    <t>Toni Peltoniemi</t>
  </si>
  <si>
    <t>Hannu Ahonen</t>
  </si>
  <si>
    <t>Juho Aalto</t>
  </si>
  <si>
    <t>Jari Isohanni</t>
  </si>
  <si>
    <t>Aleksi Hautala</t>
  </si>
  <si>
    <t>Samu Latvala</t>
  </si>
  <si>
    <t>Jukka-Pekka Liukkonen</t>
  </si>
  <si>
    <t>Nelly Holmbäck</t>
  </si>
  <si>
    <t>Anna-Kaisa Björk</t>
  </si>
  <si>
    <t>Saaristomeren Sukeltajat</t>
  </si>
  <si>
    <t>Tatu Erlin</t>
  </si>
  <si>
    <t>Miettinen Tomi</t>
  </si>
  <si>
    <t>Keränen Matti</t>
  </si>
  <si>
    <t>Järvinen Lauri Tuomas</t>
  </si>
  <si>
    <t>Lehenkari Lauri</t>
  </si>
  <si>
    <t>Vahtera Viljami</t>
  </si>
  <si>
    <t>Vahtera Tomi Petteri</t>
  </si>
  <si>
    <t>Savisaari Henri</t>
  </si>
  <si>
    <t>Erlin Tatu</t>
  </si>
  <si>
    <t>Meriläinen Tuomo Mikael</t>
  </si>
  <si>
    <t>Leino Pekka</t>
  </si>
  <si>
    <t>Ottelupöytäkirja</t>
  </si>
  <si>
    <t>Turnaus:</t>
  </si>
  <si>
    <t>Paikka:</t>
  </si>
  <si>
    <t>Pvm:</t>
  </si>
  <si>
    <t>Ottelu #</t>
  </si>
  <si>
    <t>Alkamis aika</t>
  </si>
  <si>
    <t>Joukkue:</t>
  </si>
  <si>
    <t>Maali</t>
  </si>
  <si>
    <t>Rangaistus-pallo</t>
  </si>
  <si>
    <t>Vapaa- pallo</t>
  </si>
  <si>
    <t>2 min jäähy</t>
  </si>
  <si>
    <t>5 min jäähy</t>
  </si>
  <si>
    <t>Aika- lisä</t>
  </si>
  <si>
    <t>Tulos</t>
  </si>
  <si>
    <t>Merkinnät</t>
  </si>
  <si>
    <t>Sin</t>
  </si>
  <si>
    <t>Valk</t>
  </si>
  <si>
    <t># / x</t>
  </si>
  <si>
    <t>x</t>
  </si>
  <si>
    <t>Kapteeni</t>
  </si>
  <si>
    <t>Varusteisiin tarttuminen</t>
  </si>
  <si>
    <t>Päättymisaika</t>
  </si>
  <si>
    <t>Voittaja:</t>
  </si>
  <si>
    <t>Lopputulos:</t>
  </si>
  <si>
    <t>Allekirjoitukset</t>
  </si>
  <si>
    <t>Sin kapteeni:</t>
  </si>
  <si>
    <t>Valk kapteeni</t>
  </si>
  <si>
    <t>Maatuomari:</t>
  </si>
  <si>
    <t>Vesituomari:</t>
  </si>
  <si>
    <t>4 ulos, 12 peliin</t>
  </si>
  <si>
    <t>Päättymis aika</t>
  </si>
  <si>
    <t>50 ulos-13 peliin, 99 ulos-3 peliin</t>
  </si>
  <si>
    <t>12 ulos-14 peliin</t>
  </si>
  <si>
    <t>kuristaminen</t>
  </si>
  <si>
    <t>varoitus joukkoeelle</t>
  </si>
  <si>
    <t>pallottoman pelaaminen</t>
  </si>
  <si>
    <t>tuomaripallo</t>
  </si>
  <si>
    <t>rajanylitys</t>
  </si>
  <si>
    <t>pallottoman kiinni pitäminen</t>
  </si>
  <si>
    <t>pinnan alle painaminen</t>
  </si>
  <si>
    <t>varoitus maalivanhdin olkapäistä</t>
  </si>
  <si>
    <t>Kuristusote</t>
  </si>
  <si>
    <t>kuristusote</t>
  </si>
  <si>
    <t>4 ulos- 14 peliin</t>
  </si>
  <si>
    <t>kiinni pitäminen</t>
  </si>
  <si>
    <t>Tuomaripallo</t>
  </si>
  <si>
    <t>Korista kiinn ipitäminen</t>
  </si>
  <si>
    <t>4 ulos-14 peliin</t>
  </si>
  <si>
    <t>Uusi aloitus</t>
  </si>
  <si>
    <t>varusteisiin tarttuminen</t>
  </si>
  <si>
    <t>liikaa pelaajia kentällä</t>
  </si>
  <si>
    <t>kuristminen</t>
  </si>
  <si>
    <t>kiinnipitäminen</t>
  </si>
  <si>
    <t>PELAAJAT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</si>
</sst>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HH:MM;@"/>
    <numFmt numFmtId="168" formatCode="H:MM"/>
    <numFmt numFmtId="169" formatCode="H:MM:SS"/>
    <numFmt numFmtId="170" formatCode="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9"/>
      <color indexed="4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36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70">
    <xf numFmtId="164" fontId="0" fillId="0" borderId="0" xfId="0" applyAlignment="1">
      <alignment/>
    </xf>
    <xf numFmtId="164" fontId="0" fillId="0" borderId="0" xfId="23">
      <alignment/>
      <protection/>
    </xf>
    <xf numFmtId="164" fontId="3" fillId="2" borderId="0" xfId="23" applyFont="1" applyFill="1">
      <alignment/>
      <protection/>
    </xf>
    <xf numFmtId="164" fontId="4" fillId="2" borderId="0" xfId="23" applyFont="1" applyFill="1">
      <alignment/>
      <protection/>
    </xf>
    <xf numFmtId="164" fontId="4" fillId="0" borderId="0" xfId="23" applyFont="1">
      <alignment/>
      <protection/>
    </xf>
    <xf numFmtId="164" fontId="0" fillId="0" borderId="0" xfId="23" applyFont="1" applyProtection="1">
      <alignment/>
      <protection locked="0"/>
    </xf>
    <xf numFmtId="165" fontId="0" fillId="0" borderId="0" xfId="23" applyNumberFormat="1" applyFont="1">
      <alignment/>
      <protection/>
    </xf>
    <xf numFmtId="164" fontId="0" fillId="0" borderId="0" xfId="23" applyFont="1" applyBorder="1" applyAlignment="1">
      <alignment wrapText="1"/>
      <protection/>
    </xf>
    <xf numFmtId="166" fontId="0" fillId="0" borderId="0" xfId="23" applyNumberFormat="1" applyProtection="1">
      <alignment/>
      <protection locked="0"/>
    </xf>
    <xf numFmtId="165" fontId="0" fillId="0" borderId="0" xfId="23" applyNumberFormat="1">
      <alignment/>
      <protection/>
    </xf>
    <xf numFmtId="164" fontId="0" fillId="0" borderId="0" xfId="23" applyFont="1">
      <alignment/>
      <protection/>
    </xf>
    <xf numFmtId="164" fontId="0" fillId="0" borderId="0" xfId="23" applyProtection="1">
      <alignment/>
      <protection/>
    </xf>
    <xf numFmtId="167" fontId="0" fillId="0" borderId="0" xfId="23" applyNumberFormat="1" applyAlignment="1" applyProtection="1">
      <alignment horizontal="center"/>
      <protection/>
    </xf>
    <xf numFmtId="164" fontId="4" fillId="0" borderId="0" xfId="23" applyFont="1" applyAlignment="1" applyProtection="1">
      <alignment horizontal="center"/>
      <protection/>
    </xf>
    <xf numFmtId="164" fontId="0" fillId="3" borderId="0" xfId="23" applyFill="1" applyBorder="1" applyProtection="1">
      <alignment/>
      <protection/>
    </xf>
    <xf numFmtId="164" fontId="0" fillId="0" borderId="0" xfId="23" applyFill="1" applyProtection="1">
      <alignment/>
      <protection/>
    </xf>
    <xf numFmtId="164" fontId="0" fillId="0" borderId="1" xfId="23" applyBorder="1" applyProtection="1">
      <alignment/>
      <protection/>
    </xf>
    <xf numFmtId="164" fontId="5" fillId="4" borderId="2" xfId="23" applyFont="1" applyFill="1" applyBorder="1" applyProtection="1">
      <alignment/>
      <protection/>
    </xf>
    <xf numFmtId="164" fontId="6" fillId="4" borderId="3" xfId="23" applyFont="1" applyFill="1" applyBorder="1" applyAlignment="1" applyProtection="1">
      <alignment horizontal="right" wrapText="1"/>
      <protection/>
    </xf>
    <xf numFmtId="168" fontId="7" fillId="4" borderId="4" xfId="23" applyNumberFormat="1" applyFont="1" applyFill="1" applyBorder="1" applyAlignment="1" applyProtection="1">
      <alignment horizontal="center" wrapText="1"/>
      <protection/>
    </xf>
    <xf numFmtId="164" fontId="5" fillId="4" borderId="1" xfId="23" applyFont="1" applyFill="1" applyBorder="1" applyAlignment="1" applyProtection="1">
      <alignment horizontal="left"/>
      <protection/>
    </xf>
    <xf numFmtId="164" fontId="8" fillId="3" borderId="0" xfId="23" applyFont="1" applyFill="1" applyBorder="1" applyAlignment="1" applyProtection="1">
      <alignment wrapText="1"/>
      <protection/>
    </xf>
    <xf numFmtId="164" fontId="5" fillId="4" borderId="1" xfId="23" applyFont="1" applyFill="1" applyBorder="1" applyProtection="1">
      <alignment/>
      <protection/>
    </xf>
    <xf numFmtId="164" fontId="9" fillId="0" borderId="0" xfId="23" applyFont="1" applyFill="1" applyBorder="1" applyAlignment="1" applyProtection="1">
      <alignment/>
      <protection/>
    </xf>
    <xf numFmtId="164" fontId="9" fillId="0" borderId="0" xfId="23" applyFont="1" applyFill="1" applyBorder="1" applyProtection="1">
      <alignment/>
      <protection/>
    </xf>
    <xf numFmtId="164" fontId="0" fillId="0" borderId="0" xfId="23" applyBorder="1" applyProtection="1">
      <alignment/>
      <protection/>
    </xf>
    <xf numFmtId="164" fontId="5" fillId="4" borderId="5" xfId="23" applyFont="1" applyFill="1" applyBorder="1" applyAlignment="1" applyProtection="1">
      <alignment horizontal="center"/>
      <protection/>
    </xf>
    <xf numFmtId="164" fontId="5" fillId="5" borderId="5" xfId="23" applyFont="1" applyFill="1" applyBorder="1" applyAlignment="1" applyProtection="1">
      <alignment horizontal="center"/>
      <protection/>
    </xf>
    <xf numFmtId="164" fontId="5" fillId="4" borderId="5" xfId="23" applyFont="1" applyFill="1" applyBorder="1" applyAlignment="1" applyProtection="1">
      <alignment horizontal="left"/>
      <protection/>
    </xf>
    <xf numFmtId="164" fontId="8" fillId="0" borderId="0" xfId="23" applyFont="1" applyBorder="1" applyAlignment="1" applyProtection="1">
      <alignment wrapText="1"/>
      <protection/>
    </xf>
    <xf numFmtId="169" fontId="10" fillId="0" borderId="5" xfId="23" applyNumberFormat="1" applyFont="1" applyBorder="1" applyProtection="1">
      <alignment/>
      <protection locked="0"/>
    </xf>
    <xf numFmtId="164" fontId="9" fillId="4" borderId="5" xfId="23" applyFont="1" applyFill="1" applyBorder="1" applyAlignment="1" applyProtection="1">
      <alignment horizontal="right"/>
      <protection/>
    </xf>
    <xf numFmtId="164" fontId="9" fillId="3" borderId="5" xfId="23" applyFont="1" applyFill="1" applyBorder="1" applyAlignment="1" applyProtection="1">
      <alignment horizontal="left"/>
      <protection locked="0"/>
    </xf>
    <xf numFmtId="168" fontId="9" fillId="5" borderId="5" xfId="23" applyNumberFormat="1" applyFont="1" applyFill="1" applyBorder="1" applyAlignment="1" applyProtection="1">
      <alignment horizontal="center"/>
      <protection locked="0"/>
    </xf>
    <xf numFmtId="164" fontId="9" fillId="3" borderId="1" xfId="23" applyFont="1" applyFill="1" applyBorder="1" applyAlignment="1" applyProtection="1">
      <alignment horizontal="left"/>
      <protection locked="0"/>
    </xf>
    <xf numFmtId="168" fontId="9" fillId="5" borderId="5" xfId="23" applyNumberFormat="1" applyFont="1" applyFill="1" applyBorder="1" applyAlignment="1" applyProtection="1">
      <alignment horizontal="right"/>
      <protection/>
    </xf>
    <xf numFmtId="164" fontId="9" fillId="0" borderId="1" xfId="23" applyFont="1" applyFill="1" applyBorder="1" applyAlignment="1" applyProtection="1">
      <alignment/>
      <protection/>
    </xf>
    <xf numFmtId="164" fontId="9" fillId="4" borderId="1" xfId="23" applyFont="1" applyFill="1" applyBorder="1" applyAlignment="1" applyProtection="1">
      <alignment horizontal="right"/>
      <protection/>
    </xf>
    <xf numFmtId="168" fontId="9" fillId="5" borderId="1" xfId="23" applyNumberFormat="1" applyFont="1" applyFill="1" applyBorder="1" applyAlignment="1" applyProtection="1">
      <alignment horizontal="center"/>
      <protection locked="0"/>
    </xf>
    <xf numFmtId="168" fontId="9" fillId="5" borderId="1" xfId="23" applyNumberFormat="1" applyFont="1" applyFill="1" applyBorder="1" applyAlignment="1" applyProtection="1">
      <alignment horizontal="right"/>
      <protection/>
    </xf>
    <xf numFmtId="164" fontId="9" fillId="3" borderId="1" xfId="23" applyFont="1" applyFill="1" applyBorder="1" applyProtection="1">
      <alignment/>
      <protection locked="0"/>
    </xf>
    <xf numFmtId="164" fontId="9" fillId="3" borderId="0" xfId="23" applyFont="1" applyFill="1" applyBorder="1" applyAlignment="1" applyProtection="1">
      <alignment wrapText="1"/>
      <protection/>
    </xf>
    <xf numFmtId="164" fontId="9" fillId="3" borderId="0" xfId="23" applyFont="1" applyFill="1" applyBorder="1" applyAlignment="1" applyProtection="1">
      <alignment/>
      <protection/>
    </xf>
    <xf numFmtId="164" fontId="0" fillId="0" borderId="0" xfId="23" applyFont="1" applyFill="1" applyBorder="1" applyProtection="1">
      <alignment/>
      <protection/>
    </xf>
    <xf numFmtId="164" fontId="0" fillId="0" borderId="0" xfId="23" applyFill="1" applyBorder="1" applyAlignment="1" applyProtection="1">
      <alignment wrapText="1"/>
      <protection/>
    </xf>
    <xf numFmtId="164" fontId="8" fillId="0" borderId="0" xfId="23" applyFont="1" applyFill="1" applyBorder="1" applyAlignment="1" applyProtection="1">
      <alignment wrapText="1"/>
      <protection/>
    </xf>
    <xf numFmtId="164" fontId="9" fillId="0" borderId="1" xfId="23" applyFont="1" applyFill="1" applyBorder="1" applyAlignment="1" applyProtection="1">
      <alignment/>
      <protection locked="0"/>
    </xf>
    <xf numFmtId="164" fontId="0" fillId="0" borderId="0" xfId="23" applyFont="1" applyFill="1" applyProtection="1">
      <alignment/>
      <protection/>
    </xf>
    <xf numFmtId="164" fontId="0" fillId="0" borderId="0" xfId="23" applyFill="1" applyBorder="1" applyProtection="1">
      <alignment/>
      <protection/>
    </xf>
    <xf numFmtId="167" fontId="0" fillId="0" borderId="0" xfId="23" applyNumberFormat="1" applyFill="1" applyBorder="1" applyAlignment="1" applyProtection="1">
      <alignment horizontal="center"/>
      <protection/>
    </xf>
    <xf numFmtId="164" fontId="4" fillId="0" borderId="0" xfId="23" applyFont="1" applyFill="1" applyBorder="1" applyAlignment="1" applyProtection="1">
      <alignment horizontal="center"/>
      <protection/>
    </xf>
    <xf numFmtId="164" fontId="4" fillId="3" borderId="0" xfId="23" applyFont="1" applyFill="1" applyBorder="1" applyProtection="1">
      <alignment/>
      <protection/>
    </xf>
    <xf numFmtId="164" fontId="3" fillId="0" borderId="0" xfId="23" applyFont="1" applyFill="1" applyBorder="1" applyProtection="1">
      <alignment/>
      <protection/>
    </xf>
    <xf numFmtId="164" fontId="4" fillId="5" borderId="4" xfId="23" applyFont="1" applyFill="1" applyBorder="1" applyAlignment="1">
      <alignment horizontal="center"/>
      <protection/>
    </xf>
    <xf numFmtId="164" fontId="4" fillId="2" borderId="1" xfId="23" applyFont="1" applyFill="1" applyBorder="1" applyAlignment="1">
      <alignment horizontal="center"/>
      <protection/>
    </xf>
    <xf numFmtId="164" fontId="4" fillId="4" borderId="6" xfId="23" applyFont="1" applyFill="1" applyBorder="1" applyAlignment="1">
      <alignment horizontal="center"/>
      <protection/>
    </xf>
    <xf numFmtId="164" fontId="4" fillId="4" borderId="7" xfId="23" applyFont="1" applyFill="1" applyBorder="1" applyAlignment="1">
      <alignment horizontal="center"/>
      <protection/>
    </xf>
    <xf numFmtId="164" fontId="4" fillId="0" borderId="0" xfId="23" applyFont="1" applyAlignment="1">
      <alignment horizontal="center"/>
      <protection/>
    </xf>
    <xf numFmtId="164" fontId="9" fillId="0" borderId="8" xfId="23" applyFont="1" applyFill="1" applyBorder="1" applyAlignment="1" applyProtection="1">
      <alignment wrapText="1"/>
      <protection locked="0"/>
    </xf>
    <xf numFmtId="164" fontId="0" fillId="2" borderId="9" xfId="23" applyFill="1" applyBorder="1" applyAlignment="1">
      <alignment horizontal="center"/>
      <protection/>
    </xf>
    <xf numFmtId="164" fontId="0" fillId="0" borderId="6" xfId="23" applyFont="1" applyFill="1" applyBorder="1" applyAlignment="1" applyProtection="1">
      <alignment horizontal="center"/>
      <protection locked="0"/>
    </xf>
    <xf numFmtId="164" fontId="0" fillId="0" borderId="7" xfId="23" applyFont="1" applyFill="1" applyBorder="1" applyAlignment="1" applyProtection="1">
      <alignment horizontal="left" wrapText="1"/>
      <protection locked="0"/>
    </xf>
    <xf numFmtId="164" fontId="0" fillId="0" borderId="7" xfId="23" applyFont="1" applyFill="1" applyBorder="1" applyAlignment="1">
      <alignment horizontal="left" wrapText="1"/>
      <protection/>
    </xf>
    <xf numFmtId="164" fontId="0" fillId="0" borderId="7" xfId="23" applyFont="1" applyFill="1" applyBorder="1" applyAlignment="1">
      <alignment wrapText="1"/>
      <protection/>
    </xf>
    <xf numFmtId="164" fontId="0" fillId="0" borderId="7" xfId="23" applyFont="1" applyFill="1" applyBorder="1">
      <alignment/>
      <protection/>
    </xf>
    <xf numFmtId="164" fontId="0" fillId="0" borderId="0" xfId="23" applyFont="1" applyFill="1">
      <alignment/>
      <protection/>
    </xf>
    <xf numFmtId="164" fontId="0" fillId="0" borderId="7" xfId="23" applyFont="1" applyBorder="1" applyAlignment="1" applyProtection="1">
      <alignment horizontal="left" wrapText="1"/>
      <protection locked="0"/>
    </xf>
    <xf numFmtId="164" fontId="9" fillId="0" borderId="4" xfId="23" applyFont="1" applyFill="1" applyBorder="1" applyAlignment="1" applyProtection="1">
      <alignment wrapText="1"/>
      <protection locked="0"/>
    </xf>
    <xf numFmtId="164" fontId="0" fillId="2" borderId="10" xfId="23" applyFill="1" applyBorder="1" applyAlignment="1">
      <alignment horizontal="center"/>
      <protection/>
    </xf>
    <xf numFmtId="164" fontId="0" fillId="0" borderId="7" xfId="23" applyBorder="1" applyAlignment="1">
      <alignment wrapText="1"/>
      <protection/>
    </xf>
    <xf numFmtId="164" fontId="0" fillId="0" borderId="11" xfId="23" applyFont="1" applyFill="1" applyBorder="1" applyAlignment="1" applyProtection="1">
      <alignment horizontal="left" wrapText="1"/>
      <protection locked="0"/>
    </xf>
    <xf numFmtId="164" fontId="0" fillId="0" borderId="7" xfId="23" applyFont="1" applyFill="1" applyBorder="1" applyAlignment="1" applyProtection="1">
      <alignment horizontal="center" wrapText="1"/>
      <protection locked="0"/>
    </xf>
    <xf numFmtId="164" fontId="0" fillId="0" borderId="12" xfId="23" applyFont="1" applyFill="1" applyBorder="1" applyAlignment="1" applyProtection="1">
      <alignment horizontal="center" wrapText="1"/>
      <protection locked="0"/>
    </xf>
    <xf numFmtId="164" fontId="0" fillId="2" borderId="13" xfId="23" applyFill="1" applyBorder="1" applyAlignment="1">
      <alignment horizontal="center"/>
      <protection/>
    </xf>
    <xf numFmtId="164" fontId="9" fillId="0" borderId="4" xfId="23" applyFont="1" applyFill="1" applyBorder="1" applyAlignment="1" applyProtection="1">
      <alignment/>
      <protection locked="0"/>
    </xf>
    <xf numFmtId="164" fontId="11" fillId="0" borderId="0" xfId="23" applyFont="1">
      <alignment/>
      <protection/>
    </xf>
    <xf numFmtId="164" fontId="11" fillId="0" borderId="0" xfId="23" applyFont="1" applyAlignment="1">
      <alignment horizontal="left"/>
      <protection/>
    </xf>
    <xf numFmtId="164" fontId="12" fillId="0" borderId="0" xfId="23" applyFont="1">
      <alignment/>
      <protection/>
    </xf>
    <xf numFmtId="164" fontId="13" fillId="0" borderId="0" xfId="23" applyFont="1">
      <alignment/>
      <protection/>
    </xf>
    <xf numFmtId="164" fontId="14" fillId="0" borderId="0" xfId="23" applyFont="1">
      <alignment/>
      <protection/>
    </xf>
    <xf numFmtId="164" fontId="13" fillId="0" borderId="0" xfId="23" applyFont="1" applyBorder="1">
      <alignment/>
      <protection/>
    </xf>
    <xf numFmtId="165" fontId="14" fillId="0" borderId="0" xfId="23" applyNumberFormat="1" applyFont="1">
      <alignment/>
      <protection/>
    </xf>
    <xf numFmtId="164" fontId="13" fillId="0" borderId="0" xfId="23" applyFont="1" applyAlignment="1">
      <alignment horizontal="center"/>
      <protection/>
    </xf>
    <xf numFmtId="164" fontId="13" fillId="0" borderId="0" xfId="23" applyFont="1" applyBorder="1" applyAlignment="1">
      <alignment horizontal="left"/>
      <protection/>
    </xf>
    <xf numFmtId="164" fontId="13" fillId="0" borderId="0" xfId="23" applyFont="1" applyAlignment="1">
      <alignment horizontal="left"/>
      <protection/>
    </xf>
    <xf numFmtId="168" fontId="15" fillId="0" borderId="0" xfId="23" applyNumberFormat="1" applyFont="1" applyFill="1" applyAlignment="1">
      <alignment horizontal="center"/>
      <protection/>
    </xf>
    <xf numFmtId="164" fontId="13" fillId="0" borderId="0" xfId="23" applyFont="1" applyBorder="1" applyAlignment="1">
      <alignment horizontal="center"/>
      <protection/>
    </xf>
    <xf numFmtId="164" fontId="16" fillId="0" borderId="14" xfId="23" applyFont="1" applyBorder="1" applyAlignment="1">
      <alignment horizontal="left"/>
      <protection/>
    </xf>
    <xf numFmtId="164" fontId="17" fillId="0" borderId="14" xfId="23" applyNumberFormat="1" applyFont="1" applyBorder="1" applyAlignment="1">
      <alignment horizontal="left"/>
      <protection/>
    </xf>
    <xf numFmtId="164" fontId="11" fillId="0" borderId="2" xfId="23" applyFont="1" applyBorder="1" applyAlignment="1">
      <alignment horizontal="center" vertical="center"/>
      <protection/>
    </xf>
    <xf numFmtId="164" fontId="13" fillId="0" borderId="4" xfId="23" applyFont="1" applyBorder="1" applyAlignment="1" applyProtection="1">
      <alignment horizontal="center" vertical="center"/>
      <protection/>
    </xf>
    <xf numFmtId="164" fontId="11" fillId="0" borderId="2" xfId="23" applyFont="1" applyBorder="1" applyAlignment="1">
      <alignment horizontal="center" wrapText="1"/>
      <protection/>
    </xf>
    <xf numFmtId="168" fontId="13" fillId="0" borderId="4" xfId="23" applyNumberFormat="1" applyFont="1" applyBorder="1" applyAlignment="1" applyProtection="1">
      <alignment horizontal="center" vertical="center"/>
      <protection/>
    </xf>
    <xf numFmtId="164" fontId="18" fillId="0" borderId="0" xfId="23" applyFont="1" applyBorder="1">
      <alignment/>
      <protection/>
    </xf>
    <xf numFmtId="165" fontId="18" fillId="2" borderId="15" xfId="23" applyNumberFormat="1" applyFont="1" applyFill="1" applyBorder="1">
      <alignment/>
      <protection/>
    </xf>
    <xf numFmtId="164" fontId="18" fillId="2" borderId="1" xfId="23" applyFont="1" applyFill="1" applyBorder="1" applyAlignment="1">
      <alignment horizontal="center"/>
      <protection/>
    </xf>
    <xf numFmtId="164" fontId="18" fillId="2" borderId="16" xfId="23" applyFont="1" applyFill="1" applyBorder="1" applyAlignment="1">
      <alignment horizontal="center"/>
      <protection/>
    </xf>
    <xf numFmtId="164" fontId="18" fillId="2" borderId="17" xfId="23" applyFont="1" applyFill="1" applyBorder="1" applyAlignment="1">
      <alignment horizontal="center" wrapText="1"/>
      <protection/>
    </xf>
    <xf numFmtId="164" fontId="18" fillId="2" borderId="18" xfId="23" applyFont="1" applyFill="1" applyBorder="1" applyAlignment="1">
      <alignment horizontal="center" wrapText="1"/>
      <protection/>
    </xf>
    <xf numFmtId="164" fontId="18" fillId="2" borderId="19" xfId="23" applyFont="1" applyFill="1" applyBorder="1" applyAlignment="1">
      <alignment horizontal="center" wrapText="1"/>
      <protection/>
    </xf>
    <xf numFmtId="164" fontId="18" fillId="2" borderId="20" xfId="23" applyFont="1" applyFill="1" applyBorder="1" applyAlignment="1">
      <alignment horizontal="center" wrapText="1"/>
      <protection/>
    </xf>
    <xf numFmtId="164" fontId="18" fillId="2" borderId="21" xfId="23" applyFont="1" applyFill="1" applyBorder="1" applyAlignment="1">
      <alignment horizontal="center" wrapText="1"/>
      <protection/>
    </xf>
    <xf numFmtId="164" fontId="18" fillId="2" borderId="15" xfId="23" applyFont="1" applyFill="1" applyBorder="1" applyAlignment="1">
      <alignment horizontal="center"/>
      <protection/>
    </xf>
    <xf numFmtId="165" fontId="18" fillId="2" borderId="5" xfId="23" applyNumberFormat="1" applyFont="1" applyFill="1" applyBorder="1" applyAlignment="1">
      <alignment horizontal="center"/>
      <protection/>
    </xf>
    <xf numFmtId="164" fontId="18" fillId="2" borderId="2" xfId="23" applyFont="1" applyFill="1" applyBorder="1" applyAlignment="1">
      <alignment horizontal="center"/>
      <protection/>
    </xf>
    <xf numFmtId="164" fontId="11" fillId="2" borderId="22" xfId="23" applyFont="1" applyFill="1" applyBorder="1">
      <alignment/>
      <protection/>
    </xf>
    <xf numFmtId="164" fontId="18" fillId="2" borderId="23" xfId="23" applyFont="1" applyFill="1" applyBorder="1">
      <alignment/>
      <protection/>
    </xf>
    <xf numFmtId="164" fontId="11" fillId="0" borderId="0" xfId="23" applyFont="1" applyBorder="1">
      <alignment/>
      <protection/>
    </xf>
    <xf numFmtId="168" fontId="18" fillId="2" borderId="1" xfId="23" applyNumberFormat="1" applyFont="1" applyFill="1" applyBorder="1" applyAlignment="1">
      <alignment horizontal="center"/>
      <protection/>
    </xf>
    <xf numFmtId="164" fontId="11" fillId="2" borderId="24" xfId="23" applyFont="1" applyFill="1" applyBorder="1" applyAlignment="1">
      <alignment horizontal="center"/>
      <protection/>
    </xf>
    <xf numFmtId="164" fontId="11" fillId="2" borderId="5" xfId="23" applyFont="1" applyFill="1" applyBorder="1" applyAlignment="1">
      <alignment horizontal="center"/>
      <protection/>
    </xf>
    <xf numFmtId="164" fontId="11" fillId="2" borderId="1" xfId="23" applyFont="1" applyFill="1" applyBorder="1" applyAlignment="1">
      <alignment horizontal="center"/>
      <protection/>
    </xf>
    <xf numFmtId="164" fontId="11" fillId="2" borderId="1" xfId="23" applyFont="1" applyFill="1" applyBorder="1" applyAlignment="1">
      <alignment horizontal="left"/>
      <protection/>
    </xf>
    <xf numFmtId="164" fontId="11" fillId="2" borderId="2" xfId="23" applyFont="1" applyFill="1" applyBorder="1" applyAlignment="1">
      <alignment horizontal="center"/>
      <protection/>
    </xf>
    <xf numFmtId="164" fontId="13" fillId="2" borderId="1" xfId="23" applyFont="1" applyFill="1" applyBorder="1" applyAlignment="1">
      <alignment horizontal="center" vertical="center" wrapText="1" shrinkToFit="1"/>
      <protection/>
    </xf>
    <xf numFmtId="164" fontId="13" fillId="2" borderId="1" xfId="23" applyFont="1" applyFill="1" applyBorder="1" applyAlignment="1">
      <alignment horizontal="center" vertical="center" wrapText="1"/>
      <protection/>
    </xf>
    <xf numFmtId="164" fontId="13" fillId="2" borderId="4" xfId="23" applyFont="1" applyFill="1" applyBorder="1" applyAlignment="1">
      <alignment horizontal="center" vertical="center" wrapText="1" shrinkToFit="1"/>
      <protection/>
    </xf>
    <xf numFmtId="168" fontId="11" fillId="0" borderId="9" xfId="23" applyNumberFormat="1" applyFont="1" applyBorder="1" applyAlignment="1" applyProtection="1">
      <alignment horizontal="center"/>
      <protection locked="0"/>
    </xf>
    <xf numFmtId="170" fontId="11" fillId="0" borderId="25" xfId="23" applyNumberFormat="1" applyFont="1" applyBorder="1" applyAlignment="1" applyProtection="1">
      <alignment horizontal="center"/>
      <protection locked="0"/>
    </xf>
    <xf numFmtId="170" fontId="11" fillId="0" borderId="10" xfId="23" applyNumberFormat="1" applyFont="1" applyBorder="1" applyAlignment="1" applyProtection="1">
      <alignment horizontal="center"/>
      <protection locked="0"/>
    </xf>
    <xf numFmtId="165" fontId="11" fillId="0" borderId="6" xfId="23" applyNumberFormat="1" applyFont="1" applyBorder="1" applyAlignment="1" applyProtection="1">
      <alignment horizontal="center"/>
      <protection locked="0"/>
    </xf>
    <xf numFmtId="165" fontId="11" fillId="0" borderId="7" xfId="23" applyNumberFormat="1" applyFont="1" applyBorder="1" applyAlignment="1" applyProtection="1">
      <alignment horizontal="center"/>
      <protection locked="0"/>
    </xf>
    <xf numFmtId="165" fontId="11" fillId="0" borderId="26" xfId="23" applyNumberFormat="1" applyFont="1" applyBorder="1" applyAlignment="1" applyProtection="1">
      <alignment horizontal="center"/>
      <protection locked="0"/>
    </xf>
    <xf numFmtId="164" fontId="11" fillId="0" borderId="10" xfId="23" applyNumberFormat="1" applyFont="1" applyBorder="1" applyAlignment="1">
      <alignment horizontal="center"/>
      <protection/>
    </xf>
    <xf numFmtId="164" fontId="11" fillId="0" borderId="27" xfId="23" applyNumberFormat="1" applyFont="1" applyBorder="1" applyAlignment="1">
      <alignment horizontal="center"/>
      <protection/>
    </xf>
    <xf numFmtId="165" fontId="11" fillId="0" borderId="28" xfId="23" applyNumberFormat="1" applyFont="1" applyBorder="1" applyAlignment="1" applyProtection="1">
      <alignment horizontal="left"/>
      <protection locked="0"/>
    </xf>
    <xf numFmtId="168" fontId="11" fillId="0" borderId="10" xfId="23" applyNumberFormat="1" applyFont="1" applyBorder="1" applyAlignment="1" applyProtection="1">
      <alignment horizontal="center"/>
      <protection locked="0"/>
    </xf>
    <xf numFmtId="164" fontId="11" fillId="0" borderId="29" xfId="23" applyNumberFormat="1" applyFont="1" applyBorder="1" applyAlignment="1">
      <alignment horizontal="center"/>
      <protection/>
    </xf>
    <xf numFmtId="165" fontId="11" fillId="0" borderId="29" xfId="23" applyNumberFormat="1" applyFont="1" applyBorder="1" applyAlignment="1" applyProtection="1">
      <alignment horizontal="left"/>
      <protection locked="0"/>
    </xf>
    <xf numFmtId="164" fontId="11" fillId="2" borderId="30" xfId="23" applyFont="1" applyFill="1" applyBorder="1">
      <alignment/>
      <protection/>
    </xf>
    <xf numFmtId="164" fontId="11" fillId="2" borderId="31" xfId="23" applyFont="1" applyFill="1" applyBorder="1" applyAlignment="1">
      <alignment horizontal="left"/>
      <protection/>
    </xf>
    <xf numFmtId="164" fontId="17" fillId="0" borderId="30" xfId="23" applyFont="1" applyBorder="1" applyAlignment="1" applyProtection="1">
      <alignment horizontal="center"/>
      <protection locked="0"/>
    </xf>
    <xf numFmtId="164" fontId="11" fillId="0" borderId="31" xfId="23" applyFont="1" applyFill="1" applyBorder="1" applyAlignment="1">
      <alignment horizontal="left"/>
      <protection/>
    </xf>
    <xf numFmtId="164" fontId="11" fillId="0" borderId="0" xfId="23" applyFont="1" applyBorder="1" applyAlignment="1">
      <alignment horizontal="center"/>
      <protection/>
    </xf>
    <xf numFmtId="164" fontId="11" fillId="0" borderId="31" xfId="23" applyFont="1" applyFill="1" applyBorder="1" applyAlignment="1">
      <alignment horizontal="center"/>
      <protection/>
    </xf>
    <xf numFmtId="164" fontId="17" fillId="2" borderId="2" xfId="23" applyFont="1" applyFill="1" applyBorder="1">
      <alignment/>
      <protection/>
    </xf>
    <xf numFmtId="164" fontId="11" fillId="2" borderId="4" xfId="23" applyNumberFormat="1" applyFont="1" applyFill="1" applyBorder="1" applyAlignment="1">
      <alignment horizontal="left"/>
      <protection/>
    </xf>
    <xf numFmtId="164" fontId="19" fillId="0" borderId="2" xfId="23" applyFont="1" applyBorder="1" applyAlignment="1">
      <alignment horizontal="center" wrapText="1"/>
      <protection/>
    </xf>
    <xf numFmtId="168" fontId="13" fillId="0" borderId="4" xfId="23" applyNumberFormat="1" applyFont="1" applyBorder="1" applyAlignment="1" applyProtection="1">
      <alignment horizontal="center" vertical="center"/>
      <protection locked="0"/>
    </xf>
    <xf numFmtId="164" fontId="14" fillId="0" borderId="22" xfId="23" applyFont="1" applyBorder="1" applyAlignment="1">
      <alignment horizontal="left"/>
      <protection/>
    </xf>
    <xf numFmtId="164" fontId="18" fillId="0" borderId="23" xfId="23" applyFont="1" applyBorder="1" applyAlignment="1">
      <alignment horizontal="center"/>
      <protection/>
    </xf>
    <xf numFmtId="164" fontId="14" fillId="0" borderId="24" xfId="23" applyFont="1" applyBorder="1" applyAlignment="1">
      <alignment horizontal="left"/>
      <protection/>
    </xf>
    <xf numFmtId="164" fontId="14" fillId="0" borderId="8" xfId="23" applyFont="1" applyBorder="1" applyAlignment="1">
      <alignment horizontal="center"/>
      <protection/>
    </xf>
    <xf numFmtId="164" fontId="14" fillId="0" borderId="30" xfId="23" applyFont="1" applyBorder="1" applyAlignment="1">
      <alignment horizontal="left"/>
      <protection/>
    </xf>
    <xf numFmtId="164" fontId="14" fillId="0" borderId="0" xfId="23" applyFont="1" applyBorder="1" applyAlignment="1">
      <alignment horizontal="center"/>
      <protection/>
    </xf>
    <xf numFmtId="164" fontId="14" fillId="0" borderId="31" xfId="23" applyFont="1" applyBorder="1" applyAlignment="1">
      <alignment horizontal="center"/>
      <protection/>
    </xf>
    <xf numFmtId="164" fontId="17" fillId="0" borderId="30" xfId="23" applyFont="1" applyBorder="1">
      <alignment/>
      <protection/>
    </xf>
    <xf numFmtId="164" fontId="17" fillId="0" borderId="31" xfId="23" applyFont="1" applyBorder="1">
      <alignment/>
      <protection/>
    </xf>
    <xf numFmtId="164" fontId="11" fillId="0" borderId="0" xfId="23" applyFont="1" applyBorder="1" applyAlignment="1">
      <alignment horizontal="left"/>
      <protection/>
    </xf>
    <xf numFmtId="164" fontId="11" fillId="0" borderId="31" xfId="23" applyFont="1" applyBorder="1">
      <alignment/>
      <protection/>
    </xf>
    <xf numFmtId="164" fontId="14" fillId="0" borderId="25" xfId="23" applyFont="1" applyBorder="1" applyAlignment="1">
      <alignment horizontal="left"/>
      <protection/>
    </xf>
    <xf numFmtId="164" fontId="11" fillId="0" borderId="32" xfId="23" applyFont="1" applyBorder="1" applyAlignment="1">
      <alignment horizontal="left"/>
      <protection/>
    </xf>
    <xf numFmtId="164" fontId="11" fillId="0" borderId="29" xfId="23" applyFont="1" applyBorder="1">
      <alignment/>
      <protection/>
    </xf>
    <xf numFmtId="164" fontId="20" fillId="0" borderId="0" xfId="23" applyFont="1" applyBorder="1">
      <alignment/>
      <protection/>
    </xf>
    <xf numFmtId="164" fontId="20" fillId="0" borderId="31" xfId="23" applyFont="1" applyBorder="1">
      <alignment/>
      <protection/>
    </xf>
    <xf numFmtId="164" fontId="14" fillId="0" borderId="25" xfId="23" applyFont="1" applyFill="1" applyBorder="1" applyAlignment="1">
      <alignment horizontal="left"/>
      <protection/>
    </xf>
    <xf numFmtId="164" fontId="20" fillId="0" borderId="32" xfId="23" applyFont="1" applyBorder="1">
      <alignment/>
      <protection/>
    </xf>
    <xf numFmtId="164" fontId="20" fillId="0" borderId="29" xfId="23" applyFont="1" applyBorder="1">
      <alignment/>
      <protection/>
    </xf>
    <xf numFmtId="164" fontId="14" fillId="0" borderId="24" xfId="23" applyFont="1" applyFill="1" applyBorder="1" applyAlignment="1">
      <alignment horizontal="left"/>
      <protection/>
    </xf>
    <xf numFmtId="164" fontId="20" fillId="0" borderId="14" xfId="23" applyFont="1" applyBorder="1">
      <alignment/>
      <protection/>
    </xf>
    <xf numFmtId="164" fontId="20" fillId="0" borderId="8" xfId="23" applyFont="1" applyBorder="1">
      <alignment/>
      <protection/>
    </xf>
    <xf numFmtId="164" fontId="18" fillId="0" borderId="0" xfId="23" applyFont="1">
      <alignment/>
      <protection/>
    </xf>
    <xf numFmtId="164" fontId="18" fillId="0" borderId="0" xfId="23" applyFont="1" applyAlignment="1">
      <alignment horizontal="left"/>
      <protection/>
    </xf>
    <xf numFmtId="165" fontId="11" fillId="0" borderId="28" xfId="23" applyNumberFormat="1" applyFont="1" applyBorder="1" applyProtection="1">
      <alignment/>
      <protection locked="0"/>
    </xf>
    <xf numFmtId="165" fontId="11" fillId="0" borderId="29" xfId="23" applyNumberFormat="1" applyFont="1" applyBorder="1" applyProtection="1">
      <alignment/>
      <protection locked="0"/>
    </xf>
    <xf numFmtId="164" fontId="11" fillId="2" borderId="31" xfId="23" applyFont="1" applyFill="1" applyBorder="1" applyAlignment="1">
      <alignment horizontal="center"/>
      <protection/>
    </xf>
    <xf numFmtId="164" fontId="11" fillId="6" borderId="31" xfId="23" applyFont="1" applyFill="1" applyBorder="1" applyAlignment="1">
      <alignment horizontal="center"/>
      <protection/>
    </xf>
    <xf numFmtId="164" fontId="11" fillId="3" borderId="31" xfId="23" applyFont="1" applyFill="1" applyBorder="1" applyAlignment="1">
      <alignment horizontal="center"/>
      <protection/>
    </xf>
    <xf numFmtId="164" fontId="21" fillId="0" borderId="33" xfId="23" applyFont="1" applyBorder="1" applyAlignment="1">
      <alignment horizontal="center"/>
      <protection/>
    </xf>
    <xf numFmtId="164" fontId="22" fillId="0" borderId="7" xfId="23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="80" zoomScaleNormal="80" workbookViewId="0" topLeftCell="A1">
      <selection activeCell="B5" sqref="B5"/>
    </sheetView>
  </sheetViews>
  <sheetFormatPr defaultColWidth="9.140625" defaultRowHeight="12.75"/>
  <cols>
    <col min="1" max="1" width="18.57421875" style="1" customWidth="1"/>
    <col min="2" max="2" width="23.00390625" style="1" customWidth="1"/>
    <col min="3" max="5" width="8.7109375" style="1" customWidth="1"/>
    <col min="6" max="6" width="12.7109375" style="1" customWidth="1"/>
    <col min="7" max="16384" width="8.7109375" style="1" customWidth="1"/>
  </cols>
  <sheetData>
    <row r="1" spans="1:6" s="4" customFormat="1" ht="12.75">
      <c r="A1" s="2" t="s">
        <v>0</v>
      </c>
      <c r="B1" s="3"/>
      <c r="F1" s="4" t="s">
        <v>1</v>
      </c>
    </row>
    <row r="2" spans="1:18" ht="12.75" customHeight="1">
      <c r="A2" s="4" t="s">
        <v>2</v>
      </c>
      <c r="B2" s="5" t="s">
        <v>3</v>
      </c>
      <c r="F2" s="6" t="s">
        <v>4</v>
      </c>
      <c r="G2" s="7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4" t="s">
        <v>6</v>
      </c>
      <c r="B3" s="8">
        <v>41608</v>
      </c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 customHeight="1">
      <c r="A4" s="4" t="s">
        <v>7</v>
      </c>
      <c r="B4" s="8">
        <v>41608</v>
      </c>
      <c r="F4" s="6" t="s">
        <v>8</v>
      </c>
      <c r="G4" s="7" t="s">
        <v>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4" t="s">
        <v>10</v>
      </c>
      <c r="B5" s="5" t="s">
        <v>11</v>
      </c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7" ht="12.75">
      <c r="B6" s="8"/>
      <c r="F6" s="6" t="s">
        <v>12</v>
      </c>
      <c r="G6" t="s">
        <v>13</v>
      </c>
    </row>
    <row r="7" spans="6:18" ht="12.75" customHeight="1">
      <c r="F7" s="6" t="s">
        <v>14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6:18" ht="12.75"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6:18" ht="12.75" customHeight="1">
      <c r="F9" s="6" t="s">
        <v>16</v>
      </c>
      <c r="G9" s="7" t="s">
        <v>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6:18" ht="12.75"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6:18" ht="12.75"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6:7" ht="12.75">
      <c r="F12" s="6" t="s">
        <v>18</v>
      </c>
      <c r="G12" s="10" t="s">
        <v>19</v>
      </c>
    </row>
    <row r="13" spans="6:7" ht="12.75">
      <c r="F13" s="6" t="s">
        <v>20</v>
      </c>
      <c r="G13" s="10" t="s">
        <v>21</v>
      </c>
    </row>
    <row r="14" spans="6:7" ht="12.75">
      <c r="F14" s="6" t="s">
        <v>22</v>
      </c>
      <c r="G14" s="1" t="s">
        <v>23</v>
      </c>
    </row>
    <row r="15" spans="6:7" ht="12.75">
      <c r="F15" s="6" t="s">
        <v>24</v>
      </c>
      <c r="G15" s="1" t="s">
        <v>25</v>
      </c>
    </row>
    <row r="16" spans="6:7" ht="12.75">
      <c r="F16" s="6" t="s">
        <v>26</v>
      </c>
      <c r="G16" s="1" t="s">
        <v>27</v>
      </c>
    </row>
  </sheetData>
  <sheetProtection selectLockedCells="1" selectUnlockedCells="1"/>
  <mergeCells count="4">
    <mergeCell ref="G2:R3"/>
    <mergeCell ref="G4:R5"/>
    <mergeCell ref="G7:R8"/>
    <mergeCell ref="G9:R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B27" sqref="B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7</v>
      </c>
      <c r="C3" s="91" t="s">
        <v>132</v>
      </c>
      <c r="D3" s="92">
        <f>LOOKUP(B3,Otteluohjelma!A3:A17,Otteluohjelma!D3:D17)</f>
        <v>0.5208333333333334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Saaristomeren Sukeltajat</v>
      </c>
      <c r="C6" s="115"/>
      <c r="D6" s="116" t="str">
        <f>LOOKUP(B3,Otteluohjelma!A3:A17,Otteluohjelma!C3:C17)</f>
        <v>Hämeenlinnan Sukeltajat</v>
      </c>
      <c r="E6" s="107"/>
      <c r="F6" s="117">
        <v>0.31319444444444444</v>
      </c>
      <c r="G6" s="118"/>
      <c r="H6" s="119">
        <v>1</v>
      </c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1</v>
      </c>
      <c r="Q6" s="163"/>
    </row>
    <row r="7" spans="1:17" ht="13.5" customHeight="1">
      <c r="A7" s="113"/>
      <c r="B7" s="114"/>
      <c r="C7" s="115"/>
      <c r="D7" s="116"/>
      <c r="E7" s="107"/>
      <c r="F7" s="126">
        <v>0.28402777777777777</v>
      </c>
      <c r="G7" s="118">
        <v>6</v>
      </c>
      <c r="H7" s="119"/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1</v>
      </c>
      <c r="P7" s="127">
        <f>IF(AND(I7="X",NOT(H7="")),(P6+1),(IF(F7="","",P6)))</f>
        <v>1</v>
      </c>
      <c r="Q7" s="164"/>
    </row>
    <row r="8" spans="1:17" ht="13.5" customHeight="1">
      <c r="A8" s="113"/>
      <c r="B8" s="114"/>
      <c r="C8" s="115"/>
      <c r="D8" s="116"/>
      <c r="E8" s="107"/>
      <c r="F8" s="126">
        <v>0.23055555555555557</v>
      </c>
      <c r="G8" s="118"/>
      <c r="H8" s="119">
        <v>3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1</v>
      </c>
      <c r="P8" s="127">
        <f>IF(AND(I8="X",NOT(H8="")),(P7+1),(IF(F8="","",P7)))</f>
        <v>2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Tatu Erlin</v>
      </c>
      <c r="C9" s="129" t="s">
        <v>146</v>
      </c>
      <c r="D9" s="165" t="str">
        <f>IF((VLOOKUP($D$6,Players,3,0)=0),"",VLOOKUP($D$6,Players,3,0))</f>
        <v>Pykälistö Janne</v>
      </c>
      <c r="E9" s="107"/>
      <c r="F9" s="126">
        <v>0.21666666666666667</v>
      </c>
      <c r="G9" s="118"/>
      <c r="H9" s="119" t="s">
        <v>145</v>
      </c>
      <c r="I9" s="120"/>
      <c r="J9" s="121"/>
      <c r="K9" s="121" t="s">
        <v>145</v>
      </c>
      <c r="L9" s="121"/>
      <c r="M9" s="121"/>
      <c r="N9" s="122"/>
      <c r="O9" s="123">
        <f>IF(AND(I9="X",NOT(G9="")),(O8+1),(IF(F9="","",O8)))</f>
        <v>1</v>
      </c>
      <c r="P9" s="127">
        <f>IF(AND(I9="X",NOT(H9="")),(P8+1),(IF(F9="","",P8)))</f>
        <v>2</v>
      </c>
      <c r="Q9" s="164" t="s">
        <v>162</v>
      </c>
    </row>
    <row r="10" spans="1:17" ht="13.5" customHeight="1">
      <c r="A10" s="131">
        <v>1</v>
      </c>
      <c r="B10" s="134" t="str">
        <f>IF((VLOOKUP($B$6,Players,3+A10,0)=0),"",VLOOKUP($B$6,Players,3+A10,0))</f>
        <v>Miettinen Tomi</v>
      </c>
      <c r="C10" s="131">
        <v>1</v>
      </c>
      <c r="D10" s="134">
        <f>IF((VLOOKUP($D$6,Players,3+C10,0)=0),"",VLOOKUP($D$6,Players,3+C10,0))</f>
      </c>
      <c r="E10" s="107"/>
      <c r="F10" s="126">
        <v>0.1375</v>
      </c>
      <c r="G10" s="118"/>
      <c r="H10" s="119">
        <v>3</v>
      </c>
      <c r="I10" s="120" t="s">
        <v>145</v>
      </c>
      <c r="J10" s="121"/>
      <c r="K10" s="121"/>
      <c r="L10" s="121"/>
      <c r="M10" s="121"/>
      <c r="N10" s="122"/>
      <c r="O10" s="123">
        <f>IF(AND(I10="X",NOT(G10="")),(O9+1),(IF(F10="","",O9)))</f>
        <v>1</v>
      </c>
      <c r="P10" s="127">
        <f>IF(AND(I10="X",NOT(H10="")),(P9+1),(IF(F10="","",P9)))</f>
        <v>3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Keränen Matti</v>
      </c>
      <c r="C11" s="131">
        <v>2</v>
      </c>
      <c r="D11" s="134">
        <f>IF((VLOOKUP($D$6,Players,3+C11,0)=0),"",VLOOKUP($D$6,Players,3+C11,0))</f>
      </c>
      <c r="E11" s="107"/>
      <c r="F11" s="126">
        <v>0.09722222222222222</v>
      </c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  <v>1</v>
      </c>
      <c r="P11" s="127">
        <f>IF(AND(I11="X",NOT(H11="")),(P10+1),(IF(F11="","",P10)))</f>
        <v>3</v>
      </c>
      <c r="Q11" s="164" t="s">
        <v>163</v>
      </c>
    </row>
    <row r="12" spans="1:17" ht="13.5" customHeight="1">
      <c r="A12" s="131">
        <v>3</v>
      </c>
      <c r="B12" s="134" t="str">
        <f>IF((VLOOKUP($B$6,Players,3+A12,0)=0),"",VLOOKUP($B$6,Players,3+A12,0))</f>
        <v>Järvinen Lauri Tuomas</v>
      </c>
      <c r="C12" s="131">
        <v>3</v>
      </c>
      <c r="D12" s="134" t="str">
        <f>IF((VLOOKUP($D$6,Players,3+C12,0)=0),"",VLOOKUP($D$6,Players,3+C12,0))</f>
        <v>Liukkonen Henri</v>
      </c>
      <c r="E12" s="107"/>
      <c r="F12" s="126">
        <v>0.05277777777777778</v>
      </c>
      <c r="G12" s="118"/>
      <c r="H12" s="119">
        <v>48</v>
      </c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1</v>
      </c>
      <c r="P12" s="127">
        <f>IF(AND(I12="X",NOT(H12="")),(P11+1),(IF(F12="","",P11)))</f>
        <v>4</v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 t="str">
        <f>IF((VLOOKUP($D$6,Players,3+C13,0)=0),"",VLOOKUP($D$6,Players,3+C13,0))</f>
        <v>Kukkola Olli</v>
      </c>
      <c r="E13" s="107"/>
      <c r="F13" s="126">
        <v>0.025</v>
      </c>
      <c r="G13" s="118"/>
      <c r="H13" s="119">
        <v>6</v>
      </c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1</v>
      </c>
      <c r="P13" s="127">
        <f>IF(AND(I13="X",NOT(H13="")),(P12+1),(IF(F13="","",P12)))</f>
        <v>5</v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Lehenkari Lauri</v>
      </c>
      <c r="C14" s="131">
        <v>5</v>
      </c>
      <c r="D14" s="134">
        <f>IF((VLOOKUP($D$6,Players,3+C14,0)=0),"",VLOOKUP($D$6,Players,3+C14,0))</f>
      </c>
      <c r="E14" s="107"/>
      <c r="F14" s="126">
        <v>0</v>
      </c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5</v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Vahtera Viljami</v>
      </c>
      <c r="C15" s="131">
        <v>6</v>
      </c>
      <c r="D15" s="134" t="str">
        <f>IF((VLOOKUP($D$6,Players,3+C15,0)=0),"",VLOOKUP($D$6,Players,3+C15,0))</f>
        <v>Pykälistö Janne</v>
      </c>
      <c r="E15" s="107"/>
      <c r="F15" s="126">
        <v>0.14930555555555555</v>
      </c>
      <c r="G15" s="118"/>
      <c r="H15" s="119">
        <v>8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6</v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7</v>
      </c>
      <c r="D16" s="134" t="str">
        <f>IF((VLOOKUP($D$6,Players,3+C16,0)=0),"",VLOOKUP($D$6,Players,3+C16,0))</f>
        <v>Riikonen Riku</v>
      </c>
      <c r="E16" s="107"/>
      <c r="F16" s="126">
        <v>0.14930555555555555</v>
      </c>
      <c r="G16" s="118" t="s">
        <v>145</v>
      </c>
      <c r="H16" s="119"/>
      <c r="I16" s="120"/>
      <c r="J16" s="121"/>
      <c r="K16" s="121"/>
      <c r="L16" s="121"/>
      <c r="M16" s="121"/>
      <c r="N16" s="122" t="s">
        <v>145</v>
      </c>
      <c r="O16" s="123">
        <f>IF(AND(I16="X",NOT(G16="")),(O15+1),(IF(F16="","",O15)))</f>
        <v>1</v>
      </c>
      <c r="P16" s="127">
        <f>IF(AND(I16="X",NOT(H16="")),(P15+1),(IF(F16="","",P15)))</f>
        <v>6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Vahtera Tomi Petteri</v>
      </c>
      <c r="C17" s="131">
        <v>8</v>
      </c>
      <c r="D17" s="134" t="str">
        <f>IF((VLOOKUP($D$6,Players,3+C17,0)=0),"",VLOOKUP($D$6,Players,3+C17,0))</f>
        <v>Enberg Marko</v>
      </c>
      <c r="E17" s="107"/>
      <c r="F17" s="126">
        <v>0.14166666666666666</v>
      </c>
      <c r="G17" s="118"/>
      <c r="H17" s="119" t="s">
        <v>145</v>
      </c>
      <c r="I17" s="120"/>
      <c r="J17" s="121"/>
      <c r="K17" s="121" t="s">
        <v>145</v>
      </c>
      <c r="L17" s="121"/>
      <c r="M17" s="121"/>
      <c r="N17" s="122"/>
      <c r="O17" s="123">
        <f>IF(AND(I17="X",NOT(G17="")),(O16+1),(IF(F17="","",O16)))</f>
        <v>1</v>
      </c>
      <c r="P17" s="127">
        <f>IF(AND(I17="X",NOT(H17="")),(P16+1),(IF(F17="","",P16)))</f>
        <v>6</v>
      </c>
      <c r="Q17" s="164" t="s">
        <v>164</v>
      </c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 t="str">
        <f>IF((VLOOKUP($D$6,Players,3+C18,0)=0),"",VLOOKUP($D$6,Players,3+C18,0))</f>
        <v>Vaahtera Antti</v>
      </c>
      <c r="E18" s="107"/>
      <c r="F18" s="126">
        <v>0.09583333333333334</v>
      </c>
      <c r="G18" s="118"/>
      <c r="H18" s="119">
        <v>7</v>
      </c>
      <c r="I18" s="120" t="s">
        <v>145</v>
      </c>
      <c r="J18" s="121"/>
      <c r="K18" s="121"/>
      <c r="L18" s="121"/>
      <c r="M18" s="121"/>
      <c r="N18" s="122"/>
      <c r="O18" s="123">
        <f>IF(AND(I18="X",NOT(G18="")),(O17+1),(IF(F18="","",O17)))</f>
        <v>1</v>
      </c>
      <c r="P18" s="127">
        <f>IF(AND(I18="X",NOT(H18="")),(P17+1),(IF(F18="","",P17)))</f>
        <v>7</v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Savisaari Henri</v>
      </c>
      <c r="C19" s="131">
        <v>48</v>
      </c>
      <c r="D19" s="134" t="str">
        <f>IF((VLOOKUP($D$6,Players,3+C19,0)=0),"",VLOOKUP($D$6,Players,3+C19,0))</f>
        <v>Luukko Heikki</v>
      </c>
      <c r="E19" s="107"/>
      <c r="F19" s="126">
        <v>0.07361111111111111</v>
      </c>
      <c r="G19" s="118" t="s">
        <v>145</v>
      </c>
      <c r="H19" s="119"/>
      <c r="I19" s="120"/>
      <c r="J19" s="121"/>
      <c r="K19" s="121" t="s">
        <v>145</v>
      </c>
      <c r="L19" s="121"/>
      <c r="M19" s="121"/>
      <c r="N19" s="122"/>
      <c r="O19" s="123">
        <f>IF(AND(I19="X",NOT(G19="")),(O18+1),(IF(F19="","",O18)))</f>
        <v>1</v>
      </c>
      <c r="P19" s="127">
        <f>IF(AND(I19="X",NOT(H19="")),(P18+1),(IF(F19="","",P18)))</f>
        <v>7</v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Erlin Tatu</v>
      </c>
      <c r="C20" s="131">
        <v>35</v>
      </c>
      <c r="D20" s="134" t="str">
        <f>IF((VLOOKUP($D$6,Players,3+C20,0)=0),"",VLOOKUP($D$6,Players,3+C20,0))</f>
        <v>Silvola Petteri</v>
      </c>
      <c r="E20" s="107"/>
      <c r="F20" s="126">
        <v>0.06666666666666667</v>
      </c>
      <c r="G20" s="118"/>
      <c r="H20" s="119">
        <v>12</v>
      </c>
      <c r="I20" s="120" t="s">
        <v>145</v>
      </c>
      <c r="J20" s="121"/>
      <c r="K20" s="121"/>
      <c r="L20" s="121"/>
      <c r="M20" s="121"/>
      <c r="N20" s="122"/>
      <c r="O20" s="123">
        <f>IF(AND(I20="X",NOT(G20="")),(O19+1),(IF(F20="","",O19)))</f>
        <v>1</v>
      </c>
      <c r="P20" s="127">
        <f>IF(AND(I20="X",NOT(H20="")),(P19+1),(IF(F20="","",P19)))</f>
        <v>8</v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Meriläinen Tuomo Mikael</v>
      </c>
      <c r="C21" s="131">
        <v>12</v>
      </c>
      <c r="D21" s="134" t="str">
        <f>IF((VLOOKUP($D$6,Players,3+C21,0)=0),"",VLOOKUP($D$6,Players,3+C21,0))</f>
        <v>Salonen Janne</v>
      </c>
      <c r="E21" s="107"/>
      <c r="F21" s="126">
        <v>0.05277777777777778</v>
      </c>
      <c r="G21" s="118"/>
      <c r="H21" s="119">
        <v>1</v>
      </c>
      <c r="I21" s="120" t="s">
        <v>145</v>
      </c>
      <c r="J21" s="121"/>
      <c r="K21" s="121"/>
      <c r="L21" s="121"/>
      <c r="M21" s="121"/>
      <c r="N21" s="122"/>
      <c r="O21" s="123">
        <f>IF(AND(I21="X",NOT(G21="")),(O20+1),(IF(F21="","",O20)))</f>
        <v>1</v>
      </c>
      <c r="P21" s="127">
        <f>IF(AND(I21="X",NOT(H21="")),(P20+1),(IF(F21="","",P20)))</f>
        <v>9</v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Leino Pekka</v>
      </c>
      <c r="C22" s="131">
        <v>13</v>
      </c>
      <c r="D22" s="134" t="str">
        <f>IF((VLOOKUP($D$6,Players,3+C22,0)=0),"",VLOOKUP($D$6,Players,3+C22,0))</f>
        <v>Sell Oskari</v>
      </c>
      <c r="E22" s="133"/>
      <c r="F22" s="126">
        <v>0.014583333333333334</v>
      </c>
      <c r="G22" s="118">
        <v>1</v>
      </c>
      <c r="H22" s="119"/>
      <c r="I22" s="120" t="s">
        <v>145</v>
      </c>
      <c r="J22" s="121"/>
      <c r="K22" s="121"/>
      <c r="L22" s="121"/>
      <c r="M22" s="121"/>
      <c r="N22" s="122"/>
      <c r="O22" s="123">
        <f>IF(AND(I22="X",NOT(G22="")),(O21+1),(IF(F22="","",O21)))</f>
        <v>2</v>
      </c>
      <c r="P22" s="127">
        <f>IF(AND(I22="X",NOT(H22="")),(P21+1),(IF(F22="","",P21)))</f>
        <v>9</v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30</v>
      </c>
      <c r="D23" s="134" t="str">
        <f>IF((VLOOKUP($D$6,Players,3+C23,0)=0),"",VLOOKUP($D$6,Players,3+C23,0))</f>
        <v>Rassi Mikko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>
        <f>IF((VLOOKUP($B$6,Players,3+A24,0)=0),"",VLOOKUP($B$6,Players,3+A24,0))</f>
      </c>
      <c r="C24" s="131">
        <v>16</v>
      </c>
      <c r="D24" s="134" t="str">
        <f>IF((VLOOKUP($D$6,Players,3+C24,0)=0),"",VLOOKUP($D$6,Players,3+C24,0))</f>
        <v>Setälä Jouni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12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0.5458333333333333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Hämeenlinnan 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2-9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7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D2" sqref="D2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8</v>
      </c>
      <c r="C3" s="91" t="s">
        <v>132</v>
      </c>
      <c r="D3" s="92">
        <f>LOOKUP(B3,Otteluohjelma!A3:A17,Otteluohjelma!D3:D17)</f>
        <v>0.5416666666666666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PSK Kupla</v>
      </c>
      <c r="C6" s="115"/>
      <c r="D6" s="116" t="str">
        <f>LOOKUP(B3,Otteluohjelma!A3:A17,Otteluohjelma!C3:C17)</f>
        <v>Joensuun Urheilusukeltjat</v>
      </c>
      <c r="E6" s="107"/>
      <c r="F6" s="117">
        <v>0.22013888888888888</v>
      </c>
      <c r="G6" s="118"/>
      <c r="H6" s="119" t="s">
        <v>145</v>
      </c>
      <c r="I6" s="120"/>
      <c r="J6" s="121"/>
      <c r="K6" s="121" t="s">
        <v>145</v>
      </c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 t="s">
        <v>165</v>
      </c>
    </row>
    <row r="7" spans="1:17" ht="13.5" customHeight="1">
      <c r="A7" s="113"/>
      <c r="B7" s="114"/>
      <c r="C7" s="115"/>
      <c r="D7" s="116"/>
      <c r="E7" s="107"/>
      <c r="F7" s="126">
        <v>0.19791666666666666</v>
      </c>
      <c r="G7" s="118"/>
      <c r="H7" s="119">
        <v>3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1</v>
      </c>
      <c r="Q7" s="164"/>
    </row>
    <row r="8" spans="1:17" ht="13.5" customHeight="1">
      <c r="A8" s="113"/>
      <c r="B8" s="114"/>
      <c r="C8" s="115"/>
      <c r="D8" s="116"/>
      <c r="E8" s="107"/>
      <c r="F8" s="126">
        <v>0.08472222222222223</v>
      </c>
      <c r="G8" s="118">
        <v>12</v>
      </c>
      <c r="H8" s="119"/>
      <c r="I8" s="120"/>
      <c r="J8" s="121"/>
      <c r="K8" s="121"/>
      <c r="L8" s="121" t="s">
        <v>145</v>
      </c>
      <c r="M8" s="121"/>
      <c r="N8" s="122"/>
      <c r="O8" s="123">
        <f>IF(AND(I8="X",NOT(G8="")),(O7+1),(IF(F8="","",O7)))</f>
        <v>0</v>
      </c>
      <c r="P8" s="127">
        <f>IF(AND(I8="X",NOT(H8="")),(P7+1),(IF(F8="","",P7)))</f>
        <v>1</v>
      </c>
      <c r="Q8" s="164" t="s">
        <v>166</v>
      </c>
    </row>
    <row r="9" spans="1:17" ht="13.5" customHeight="1">
      <c r="A9" s="129" t="s">
        <v>146</v>
      </c>
      <c r="B9" s="165" t="str">
        <f>IF((VLOOKUP($B$6,Players,3,0)=0),"",VLOOKUP($B$6,Players,3,0))</f>
        <v>Nevalainen Markus</v>
      </c>
      <c r="C9" s="129" t="s">
        <v>146</v>
      </c>
      <c r="D9" s="165" t="str">
        <f>IF((VLOOKUP($D$6,Players,3,0)=0),"",VLOOKUP($D$6,Players,3,0))</f>
        <v>Seppälä Harri</v>
      </c>
      <c r="E9" s="107"/>
      <c r="F9" s="126">
        <v>0.08472222222222223</v>
      </c>
      <c r="G9" s="118" t="s">
        <v>145</v>
      </c>
      <c r="H9" s="119"/>
      <c r="I9" s="120"/>
      <c r="J9" s="121"/>
      <c r="K9" s="121"/>
      <c r="L9" s="121"/>
      <c r="M9" s="121"/>
      <c r="N9" s="122" t="s">
        <v>145</v>
      </c>
      <c r="O9" s="123">
        <f>IF(AND(I9="X",NOT(G9="")),(O8+1),(IF(F9="","",O8)))</f>
        <v>0</v>
      </c>
      <c r="P9" s="127">
        <f>IF(AND(I9="X",NOT(H9="")),(P8+1),(IF(F9="","",P8)))</f>
        <v>1</v>
      </c>
      <c r="Q9" s="164"/>
    </row>
    <row r="10" spans="1:17" ht="13.5" customHeight="1">
      <c r="A10" s="131">
        <v>1</v>
      </c>
      <c r="B10" s="134" t="str">
        <f>IF((VLOOKUP($B$6,Players,3+A10,0)=0),"",VLOOKUP($B$6,Players,3+A10,0))</f>
        <v>Lonka Harry</v>
      </c>
      <c r="C10" s="131">
        <v>1</v>
      </c>
      <c r="D10" s="134" t="str">
        <f>IF((VLOOKUP($D$6,Players,3+C10,0)=0),"",VLOOKUP($D$6,Players,3+C10,0))</f>
        <v>Hakkarainen Miikka</v>
      </c>
      <c r="E10" s="107"/>
      <c r="F10" s="126">
        <v>0</v>
      </c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  <v>0</v>
      </c>
      <c r="P10" s="127">
        <f>IF(AND(I10="X",NOT(H10="")),(P9+1),(IF(F10="","",P9)))</f>
        <v>1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Nurmi Totti</v>
      </c>
      <c r="C11" s="131">
        <v>2</v>
      </c>
      <c r="D11" s="134" t="str">
        <f>IF((VLOOKUP($D$6,Players,3+C11,0)=0),"",VLOOKUP($D$6,Players,3+C11,0))</f>
        <v>Seppälä Harri</v>
      </c>
      <c r="E11" s="107"/>
      <c r="F11" s="126">
        <v>0</v>
      </c>
      <c r="G11" s="118" t="s">
        <v>145</v>
      </c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  <v>0</v>
      </c>
      <c r="P11" s="127">
        <f>IF(AND(I11="X",NOT(H11="")),(P10+1),(IF(F11="","",P10)))</f>
        <v>1</v>
      </c>
      <c r="Q11" s="164" t="s">
        <v>167</v>
      </c>
    </row>
    <row r="12" spans="1:17" ht="13.5" customHeight="1">
      <c r="A12" s="131">
        <v>3</v>
      </c>
      <c r="B12" s="134" t="str">
        <f>IF((VLOOKUP($B$6,Players,3+A12,0)=0),"",VLOOKUP($B$6,Players,3+A12,0))</f>
        <v>Lindgren Petri</v>
      </c>
      <c r="C12" s="131">
        <v>3</v>
      </c>
      <c r="D12" s="134" t="str">
        <f>IF((VLOOKUP($D$6,Players,3+C12,0)=0),"",VLOOKUP($D$6,Players,3+C12,0))</f>
        <v>Pennala Eero</v>
      </c>
      <c r="E12" s="107"/>
      <c r="F12" s="126">
        <v>0.11527777777777778</v>
      </c>
      <c r="G12" s="118">
        <v>2</v>
      </c>
      <c r="H12" s="119"/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1</v>
      </c>
      <c r="P12" s="127">
        <f>IF(AND(I12="X",NOT(H12="")),(P11+1),(IF(F12="","",P11)))</f>
        <v>1</v>
      </c>
      <c r="Q12" s="164"/>
    </row>
    <row r="13" spans="1:17" ht="13.5" customHeight="1">
      <c r="A13" s="131">
        <v>4</v>
      </c>
      <c r="B13" s="134" t="str">
        <f>IF((VLOOKUP($B$6,Players,3+A13,0)=0),"",VLOOKUP($B$6,Players,3+A13,0))</f>
        <v>Kemppainen Pentti</v>
      </c>
      <c r="C13" s="131">
        <v>32</v>
      </c>
      <c r="D13" s="134" t="str">
        <f>IF((VLOOKUP($D$6,Players,3+C13,0)=0),"",VLOOKUP($D$6,Players,3+C13,0))</f>
        <v>Tyni Henri</v>
      </c>
      <c r="E13" s="107"/>
      <c r="F13" s="126">
        <v>0.11527777777777778</v>
      </c>
      <c r="G13" s="118"/>
      <c r="H13" s="119" t="s">
        <v>145</v>
      </c>
      <c r="I13" s="120"/>
      <c r="J13" s="121"/>
      <c r="K13" s="121"/>
      <c r="L13" s="121"/>
      <c r="M13" s="121"/>
      <c r="N13" s="122" t="s">
        <v>145</v>
      </c>
      <c r="O13" s="123">
        <f>IF(AND(I13="X",NOT(G13="")),(O12+1),(IF(F13="","",O12)))</f>
        <v>1</v>
      </c>
      <c r="P13" s="127">
        <f>IF(AND(I13="X",NOT(H13="")),(P12+1),(IF(F13="","",P12)))</f>
        <v>1</v>
      </c>
      <c r="Q13" s="164"/>
    </row>
    <row r="14" spans="1:17" ht="13.5" customHeight="1">
      <c r="A14" s="131">
        <v>50</v>
      </c>
      <c r="B14" s="134" t="str">
        <f>IF((VLOOKUP($B$6,Players,3+A14,0)=0),"",VLOOKUP($B$6,Players,3+A14,0))</f>
        <v>Ristola Yrjö</v>
      </c>
      <c r="C14" s="131">
        <v>44</v>
      </c>
      <c r="D14" s="134" t="str">
        <f>IF((VLOOKUP($D$6,Players,3+C14,0)=0),"",VLOOKUP($D$6,Players,3+C14,0))</f>
        <v>Sten Ulla</v>
      </c>
      <c r="E14" s="107"/>
      <c r="F14" s="126">
        <v>0.08958333333333333</v>
      </c>
      <c r="G14" s="118">
        <v>2</v>
      </c>
      <c r="H14" s="119"/>
      <c r="I14" s="120"/>
      <c r="J14" s="121"/>
      <c r="K14" s="121"/>
      <c r="L14" s="121" t="s">
        <v>145</v>
      </c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1</v>
      </c>
      <c r="Q14" s="164" t="s">
        <v>168</v>
      </c>
    </row>
    <row r="15" spans="1:17" ht="13.5" customHeight="1">
      <c r="A15" s="131">
        <v>6</v>
      </c>
      <c r="B15" s="166" t="str">
        <f>IF((VLOOKUP($B$6,Players,3+A15,0)=0),"",VLOOKUP($B$6,Players,3+A15,0))</f>
        <v>Selehov Leonid</v>
      </c>
      <c r="C15" s="131">
        <v>57</v>
      </c>
      <c r="D15" s="134" t="str">
        <f>IF((VLOOKUP($D$6,Players,3+C15,0)=0),"",VLOOKUP($D$6,Players,3+C15,0))</f>
        <v>Tiainen Janne</v>
      </c>
      <c r="E15" s="107"/>
      <c r="F15" s="126">
        <v>0.05347222222222222</v>
      </c>
      <c r="G15" s="118"/>
      <c r="H15" s="119">
        <v>1</v>
      </c>
      <c r="I15" s="120"/>
      <c r="J15" s="121"/>
      <c r="K15" s="121"/>
      <c r="L15" s="121" t="s">
        <v>145</v>
      </c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1</v>
      </c>
      <c r="Q15" s="164"/>
    </row>
    <row r="16" spans="1:17" ht="13.5" customHeight="1">
      <c r="A16" s="131">
        <v>81</v>
      </c>
      <c r="B16" s="134" t="str">
        <f>IF((VLOOKUP($B$6,Players,3+A16,0)=0),"",VLOOKUP($B$6,Players,3+A16,0))</f>
        <v>Henriksson Mika</v>
      </c>
      <c r="C16" s="131">
        <v>7</v>
      </c>
      <c r="D16" s="134" t="str">
        <f>IF((VLOOKUP($D$6,Players,3+C16,0)=0),"",VLOOKUP($D$6,Players,3+C16,0))</f>
        <v>Partanen Jorma</v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Nurmi Roy</v>
      </c>
      <c r="C17" s="131">
        <v>67</v>
      </c>
      <c r="D17" s="134" t="str">
        <f>IF((VLOOKUP($D$6,Players,3+C17,0)=0),"",VLOOKUP($D$6,Players,3+C17,0))</f>
        <v>Sinkkonen Harto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 t="str">
        <f>IF((VLOOKUP($B$6,Players,3+A18,0)=0),"",VLOOKUP($B$6,Players,3+A18,0))</f>
        <v>Nurmi Otso</v>
      </c>
      <c r="C18" s="131">
        <v>84</v>
      </c>
      <c r="D18" s="134" t="str">
        <f>IF((VLOOKUP($D$6,Players,3+C18,0)=0),"",VLOOKUP($D$6,Players,3+C18,0))</f>
        <v>Koskenperä Jari</v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Nevalainen Markus</v>
      </c>
      <c r="C19" s="131">
        <v>10</v>
      </c>
      <c r="D19" s="134" t="str">
        <f>IF((VLOOKUP($D$6,Players,3+C19,0)=0),"",VLOOKUP($D$6,Players,3+C19,0))</f>
        <v>Gavirilov Juha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66" t="str">
        <f>IF((VLOOKUP($B$6,Players,3+A20,0)=0),"",VLOOKUP($B$6,Players,3+A20,0))</f>
        <v>Tuutti Timmi</v>
      </c>
      <c r="C20" s="131">
        <v>11</v>
      </c>
      <c r="D20" s="134">
        <f>IF((VLOOKUP($D$6,Players,3+C20,0)=0),"",VLOOKUP($D$6,Players,3+C20,0))</f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Grönholm Juho</v>
      </c>
      <c r="C21" s="131">
        <v>12</v>
      </c>
      <c r="D21" s="134">
        <f>IF((VLOOKUP($D$6,Players,3+C21,0)=0),"",VLOOKUP($D$6,Players,3+C21,0))</f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Mörä Tuomo</v>
      </c>
      <c r="C22" s="131">
        <v>13</v>
      </c>
      <c r="D22" s="134" t="str">
        <f>IF((VLOOKUP($D$6,Players,3+C22,0)=0),"",VLOOKUP($D$6,Players,3+C22,0))</f>
        <v>Sinkkonen Marko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99</v>
      </c>
      <c r="B23" s="167" t="str">
        <f>IF((VLOOKUP($B$6,Players,3+A23,0)=0),"",VLOOKUP($B$6,Players,3+A23,0))</f>
        <v>Lehti Teemu</v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66" t="str">
        <f>IF((VLOOKUP($B$6,Players,3+A24,0)=0),"",VLOOKUP($B$6,Players,3+A24,0))</f>
        <v>Ylhäisi Jussi</v>
      </c>
      <c r="C24" s="131">
        <v>15</v>
      </c>
      <c r="D24" s="134" t="str">
        <f>IF((VLOOKUP($D$6,Players,3+C24,0)=0),"",VLOOKUP($D$6,Players,3+C24,0))</f>
        <v>Parviainen Pasi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15 pelaajaa</v>
      </c>
      <c r="C25" s="135"/>
      <c r="D25" s="136" t="str">
        <f>CONCATENATE("Yhteensä: ",15-COUNTIF(D10:D24,"")," pelaajaa")</f>
        <v>Yhteensä: 12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0.5680555555555555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Tasapeli, ei voittajaa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1-1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8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B27" sqref="B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9</v>
      </c>
      <c r="C3" s="91" t="s">
        <v>132</v>
      </c>
      <c r="D3" s="92">
        <f>LOOKUP(B3,Otteluohjelma!A3:A17,Otteluohjelma!D3:D17)</f>
        <v>0.5625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Pietarsaaren Diving -80</v>
      </c>
      <c r="C6" s="115"/>
      <c r="D6" s="116" t="str">
        <f>LOOKUP(B3,Otteluohjelma!A3:A17,Otteluohjelma!C3:C17)</f>
        <v>Riihimäen Urheilusukeltajat</v>
      </c>
      <c r="E6" s="107"/>
      <c r="F6" s="117">
        <v>0.2298611111111111</v>
      </c>
      <c r="G6" s="118"/>
      <c r="H6" s="119">
        <v>80</v>
      </c>
      <c r="I6" s="120"/>
      <c r="J6" s="121"/>
      <c r="K6" s="121"/>
      <c r="L6" s="121" t="s">
        <v>145</v>
      </c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 t="s">
        <v>169</v>
      </c>
    </row>
    <row r="7" spans="1:17" ht="13.5" customHeight="1">
      <c r="A7" s="113"/>
      <c r="B7" s="114"/>
      <c r="C7" s="115"/>
      <c r="D7" s="116"/>
      <c r="E7" s="107"/>
      <c r="F7" s="126">
        <v>0.08680555555555555</v>
      </c>
      <c r="G7" s="118"/>
      <c r="H7" s="119">
        <v>8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1</v>
      </c>
      <c r="Q7" s="164"/>
    </row>
    <row r="8" spans="1:17" ht="13.5" customHeight="1">
      <c r="A8" s="113"/>
      <c r="B8" s="114"/>
      <c r="C8" s="115"/>
      <c r="D8" s="116"/>
      <c r="E8" s="107"/>
      <c r="F8" s="126">
        <v>0.0020833333333333333</v>
      </c>
      <c r="G8" s="118"/>
      <c r="H8" s="119">
        <v>6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2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Aalto Juho</v>
      </c>
      <c r="C9" s="129" t="s">
        <v>146</v>
      </c>
      <c r="D9" s="165" t="str">
        <f>IF((VLOOKUP($D$6,Players,3,0)=0),"",VLOOKUP($D$6,Players,3,0))</f>
        <v>Tauru Jarkko</v>
      </c>
      <c r="E9" s="107"/>
      <c r="F9" s="126">
        <v>0</v>
      </c>
      <c r="G9" s="118" t="s">
        <v>145</v>
      </c>
      <c r="H9" s="119"/>
      <c r="I9" s="120"/>
      <c r="J9" s="121"/>
      <c r="K9" s="121"/>
      <c r="L9" s="121"/>
      <c r="M9" s="121"/>
      <c r="N9" s="122"/>
      <c r="O9" s="123">
        <f>IF(AND(I9="X",NOT(G9="")),(O8+1),(IF(F9="","",O8)))</f>
        <v>0</v>
      </c>
      <c r="P9" s="127">
        <f>IF(AND(I9="X",NOT(H9="")),(P8+1),(IF(F9="","",P8)))</f>
        <v>2</v>
      </c>
      <c r="Q9" s="164" t="s">
        <v>170</v>
      </c>
    </row>
    <row r="10" spans="1:17" ht="13.5" customHeight="1">
      <c r="A10" s="131">
        <v>1</v>
      </c>
      <c r="B10" s="134">
        <f>IF((VLOOKUP($B$6,Players,3+A10,0)=0),"",VLOOKUP($B$6,Players,3+A10,0))</f>
      </c>
      <c r="C10" s="131">
        <v>80</v>
      </c>
      <c r="D10" s="134" t="str">
        <f>IF((VLOOKUP($D$6,Players,3+C10,0)=0),"",VLOOKUP($D$6,Players,3+C10,0))</f>
        <v>Lintunen Valtteri</v>
      </c>
      <c r="E10" s="107"/>
      <c r="F10" s="126"/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</c>
      <c r="P10" s="127">
        <f>IF(AND(I10="X",NOT(H10="")),(P9+1),(IF(F10="","",P9)))</f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Sami Tampio</v>
      </c>
      <c r="C11" s="131">
        <v>66</v>
      </c>
      <c r="D11" s="134" t="str">
        <f>IF((VLOOKUP($D$6,Players,3+C11,0)=0),"",VLOOKUP($D$6,Players,3+C11,0))</f>
        <v>Pelttari Teemu</v>
      </c>
      <c r="E11" s="107"/>
      <c r="F11" s="126"/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</c>
      <c r="P11" s="127">
        <f>IF(AND(I11="X",NOT(H11="")),(P10+1),(IF(F11="","",P10)))</f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Toni Peltoniemi</v>
      </c>
      <c r="C12" s="131">
        <v>3</v>
      </c>
      <c r="D12" s="134" t="str">
        <f>IF((VLOOKUP($D$6,Players,3+C12,0)=0),"",VLOOKUP($D$6,Players,3+C12,0))</f>
        <v>Åman Pasi</v>
      </c>
      <c r="E12" s="107"/>
      <c r="F12" s="126"/>
      <c r="G12" s="118"/>
      <c r="H12" s="119"/>
      <c r="I12" s="120"/>
      <c r="J12" s="121"/>
      <c r="K12" s="121"/>
      <c r="L12" s="121"/>
      <c r="M12" s="121"/>
      <c r="N12" s="122"/>
      <c r="O12" s="123">
        <f>IF(AND(I12="X",NOT(G12="")),(O11+1),(IF(F12="","",O11)))</f>
      </c>
      <c r="P12" s="127">
        <f>IF(AND(I12="X",NOT(H12="")),(P11+1),(IF(F12="","",P11)))</f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>
        <f>IF((VLOOKUP($D$6,Players,3+C13,0)=0),"",VLOOKUP($D$6,Players,3+C13,0))</f>
      </c>
      <c r="E13" s="107"/>
      <c r="F13" s="126"/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</c>
      <c r="P13" s="127">
        <f>IF(AND(I13="X",NOT(H13="")),(P12+1),(IF(F13="","",P12)))</f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Hannu Ahonen</v>
      </c>
      <c r="C14" s="131">
        <v>5</v>
      </c>
      <c r="D14" s="134">
        <f>IF((VLOOKUP($D$6,Players,3+C14,0)=0),"",VLOOKUP($D$6,Players,3+C14,0))</f>
      </c>
      <c r="E14" s="107"/>
      <c r="F14" s="126"/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</c>
      <c r="P14" s="127">
        <f>IF(AND(I14="X",NOT(H14="")),(P13+1),(IF(F14="","",P13)))</f>
      </c>
      <c r="Q14" s="164"/>
    </row>
    <row r="15" spans="1:17" ht="13.5" customHeight="1">
      <c r="A15" s="131">
        <v>6</v>
      </c>
      <c r="B15" s="134">
        <f>IF((VLOOKUP($B$6,Players,3+A15,0)=0),"",VLOOKUP($B$6,Players,3+A15,0))</f>
      </c>
      <c r="C15" s="131">
        <v>6</v>
      </c>
      <c r="D15" s="134" t="str">
        <f>IF((VLOOKUP($D$6,Players,3+C15,0)=0),"",VLOOKUP($D$6,Players,3+C15,0))</f>
        <v>Jaro Laitonen</v>
      </c>
      <c r="E15" s="107"/>
      <c r="F15" s="126"/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</c>
      <c r="P15" s="127">
        <f>IF(AND(I15="X",NOT(H15="")),(P14+1),(IF(F15="","",P14)))</f>
      </c>
      <c r="Q15" s="164"/>
    </row>
    <row r="16" spans="1:17" ht="13.5" customHeight="1">
      <c r="A16" s="131">
        <v>7</v>
      </c>
      <c r="B16" s="134" t="str">
        <f>IF((VLOOKUP($B$6,Players,3+A16,0)=0),"",VLOOKUP($B$6,Players,3+A16,0))</f>
        <v>Juho Aalto</v>
      </c>
      <c r="C16" s="131">
        <v>7</v>
      </c>
      <c r="D16" s="134">
        <f>IF((VLOOKUP($D$6,Players,3+C16,0)=0),"",VLOOKUP($D$6,Players,3+C16,0))</f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>
        <f>IF((VLOOKUP($B$6,Players,3+A17,0)=0),"",VLOOKUP($B$6,Players,3+A17,0))</f>
      </c>
      <c r="C17" s="131">
        <v>8</v>
      </c>
      <c r="D17" s="134" t="str">
        <f>IF((VLOOKUP($D$6,Players,3+C17,0)=0),"",VLOOKUP($D$6,Players,3+C17,0))</f>
        <v>Rantamäki Reijo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>
        <f>IF((VLOOKUP($D$6,Players,3+C18,0)=0),"",VLOOKUP($D$6,Players,3+C18,0))</f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Jari Isohanni</v>
      </c>
      <c r="C19" s="131">
        <v>10</v>
      </c>
      <c r="D19" s="134">
        <f>IF((VLOOKUP($D$6,Players,3+C19,0)=0),"",VLOOKUP($D$6,Players,3+C19,0))</f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Aleksi Hautala</v>
      </c>
      <c r="C20" s="131">
        <v>11</v>
      </c>
      <c r="D20" s="134" t="str">
        <f>IF((VLOOKUP($D$6,Players,3+C20,0)=0),"",VLOOKUP($D$6,Players,3+C20,0))</f>
        <v>Suomalainen Tero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Samu Latvala</v>
      </c>
      <c r="C21" s="131">
        <v>12</v>
      </c>
      <c r="D21" s="134" t="str">
        <f>IF((VLOOKUP($D$6,Players,3+C21,0)=0),"",VLOOKUP($D$6,Players,3+C21,0))</f>
        <v>Jari Laitonen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Jukka-Pekka Liukkonen</v>
      </c>
      <c r="C22" s="131">
        <v>13</v>
      </c>
      <c r="D22" s="134" t="str">
        <f>IF((VLOOKUP($D$6,Players,3+C22,0)=0),"",VLOOKUP($D$6,Players,3+C22,0))</f>
        <v>Suomalainen Tomi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16</v>
      </c>
      <c r="B23" s="134" t="str">
        <f>IF((VLOOKUP($B$6,Players,3+A23,0)=0),"",VLOOKUP($B$6,Players,3+A23,0))</f>
        <v>Anna-Kaisa Björk</v>
      </c>
      <c r="C23" s="131">
        <v>14</v>
      </c>
      <c r="D23" s="134" t="str">
        <f>IF((VLOOKUP($D$6,Players,3+C23,0)=0),"",VLOOKUP($D$6,Players,3+C23,0))</f>
        <v>Tauru Jarkko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Nelly Holmbäck</v>
      </c>
      <c r="C24" s="131">
        <v>15</v>
      </c>
      <c r="D24" s="134" t="str">
        <f>IF((VLOOKUP($D$6,Players,3+C24,0)=0),"",VLOOKUP($D$6,Players,3+C24,0))</f>
        <v>Tom Holmbäck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0.5875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Riihimäen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0-2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9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D27" sqref="D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10</v>
      </c>
      <c r="C3" s="91" t="s">
        <v>132</v>
      </c>
      <c r="D3" s="92">
        <f>LOOKUP(B3,Otteluohjelma!A3:A17,Otteluohjelma!D3:D17)</f>
        <v>0.59375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Saaristomeren Sukeltajat</v>
      </c>
      <c r="C6" s="115"/>
      <c r="D6" s="116" t="str">
        <f>LOOKUP(B3,Otteluohjelma!A3:A17,Otteluohjelma!C3:C17)</f>
        <v>Tampereen Urheilusukeltajat</v>
      </c>
      <c r="E6" s="107"/>
      <c r="F6" s="117">
        <v>0.18680555555555556</v>
      </c>
      <c r="G6" s="118"/>
      <c r="H6" s="119">
        <v>1</v>
      </c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1</v>
      </c>
      <c r="Q6" s="163"/>
    </row>
    <row r="7" spans="1:17" ht="13.5" customHeight="1">
      <c r="A7" s="113"/>
      <c r="B7" s="114"/>
      <c r="C7" s="115"/>
      <c r="D7" s="116"/>
      <c r="E7" s="107"/>
      <c r="F7" s="126">
        <v>0.14930555555555555</v>
      </c>
      <c r="G7" s="118"/>
      <c r="H7" s="119">
        <v>11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2</v>
      </c>
      <c r="Q7" s="164"/>
    </row>
    <row r="8" spans="1:17" ht="13.5" customHeight="1">
      <c r="A8" s="113"/>
      <c r="B8" s="114"/>
      <c r="C8" s="115"/>
      <c r="D8" s="116"/>
      <c r="E8" s="107"/>
      <c r="F8" s="126">
        <v>0.11666666666666667</v>
      </c>
      <c r="G8" s="118"/>
      <c r="H8" s="119">
        <v>15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3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Tatu Erlin</v>
      </c>
      <c r="C9" s="129" t="s">
        <v>146</v>
      </c>
      <c r="D9" s="165" t="str">
        <f>IF((VLOOKUP($D$6,Players,3,0)=0),"",VLOOKUP($D$6,Players,3,0))</f>
        <v>Lokinen Heikki</v>
      </c>
      <c r="E9" s="107"/>
      <c r="F9" s="126">
        <v>0.1</v>
      </c>
      <c r="G9" s="118" t="s">
        <v>145</v>
      </c>
      <c r="H9" s="119"/>
      <c r="I9" s="120"/>
      <c r="J9" s="121"/>
      <c r="K9" s="121" t="s">
        <v>145</v>
      </c>
      <c r="L9" s="121"/>
      <c r="M9" s="121"/>
      <c r="N9" s="122"/>
      <c r="O9" s="123">
        <f>IF(AND(I9="X",NOT(G9="")),(O8+1),(IF(F9="","",O8)))</f>
        <v>0</v>
      </c>
      <c r="P9" s="127">
        <f>IF(AND(I9="X",NOT(H9="")),(P8+1),(IF(F9="","",P8)))</f>
        <v>3</v>
      </c>
      <c r="Q9" s="164" t="s">
        <v>171</v>
      </c>
    </row>
    <row r="10" spans="1:17" ht="13.5" customHeight="1">
      <c r="A10" s="131">
        <v>1</v>
      </c>
      <c r="B10" s="134" t="str">
        <f>IF((VLOOKUP($B$6,Players,3+A10,0)=0),"",VLOOKUP($B$6,Players,3+A10,0))</f>
        <v>Miettinen Tomi</v>
      </c>
      <c r="C10" s="131">
        <v>1</v>
      </c>
      <c r="D10" s="134" t="str">
        <f>IF((VLOOKUP($D$6,Players,3+C10,0)=0),"",VLOOKUP($D$6,Players,3+C10,0))</f>
        <v>Lokinen Saija</v>
      </c>
      <c r="E10" s="107"/>
      <c r="F10" s="126">
        <v>0</v>
      </c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  <v>0</v>
      </c>
      <c r="P10" s="127">
        <f>IF(AND(I10="X",NOT(H10="")),(P9+1),(IF(F10="","",P9)))</f>
        <v>3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Keränen Matti</v>
      </c>
      <c r="C11" s="131">
        <v>2</v>
      </c>
      <c r="D11" s="134" t="str">
        <f>IF((VLOOKUP($D$6,Players,3+C11,0)=0),"",VLOOKUP($D$6,Players,3+C11,0))</f>
        <v>Hulkko Ilkka</v>
      </c>
      <c r="E11" s="107"/>
      <c r="F11" s="126">
        <v>0.19236111111111112</v>
      </c>
      <c r="G11" s="118"/>
      <c r="H11" s="119">
        <v>8</v>
      </c>
      <c r="I11" s="120" t="s">
        <v>145</v>
      </c>
      <c r="J11" s="121"/>
      <c r="K11" s="121"/>
      <c r="L11" s="121"/>
      <c r="M11" s="121"/>
      <c r="N11" s="122"/>
      <c r="O11" s="123">
        <f>IF(AND(I11="X",NOT(G11="")),(O10+1),(IF(F11="","",O10)))</f>
        <v>0</v>
      </c>
      <c r="P11" s="127">
        <f>IF(AND(I11="X",NOT(H11="")),(P10+1),(IF(F11="","",P10)))</f>
        <v>4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Järvinen Lauri Tuomas</v>
      </c>
      <c r="C12" s="131">
        <v>3</v>
      </c>
      <c r="D12" s="134" t="str">
        <f>IF((VLOOKUP($D$6,Players,3+C12,0)=0),"",VLOOKUP($D$6,Players,3+C12,0))</f>
        <v>Korhonen Olli</v>
      </c>
      <c r="E12" s="107"/>
      <c r="F12" s="126">
        <v>0.16805555555555557</v>
      </c>
      <c r="G12" s="118"/>
      <c r="H12" s="119">
        <v>2</v>
      </c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0</v>
      </c>
      <c r="P12" s="127">
        <f>IF(AND(I12="X",NOT(H12="")),(P11+1),(IF(F12="","",P11)))</f>
        <v>5</v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 t="str">
        <f>IF((VLOOKUP($D$6,Players,3+C13,0)=0),"",VLOOKUP($D$6,Players,3+C13,0))</f>
        <v>Pesola Mari</v>
      </c>
      <c r="E13" s="107"/>
      <c r="F13" s="126">
        <v>0.16805555555555557</v>
      </c>
      <c r="G13" s="118" t="s">
        <v>145</v>
      </c>
      <c r="H13" s="119"/>
      <c r="I13" s="120"/>
      <c r="J13" s="121"/>
      <c r="K13" s="121"/>
      <c r="L13" s="121"/>
      <c r="M13" s="121"/>
      <c r="N13" s="122" t="s">
        <v>145</v>
      </c>
      <c r="O13" s="123">
        <f>IF(AND(I13="X",NOT(G13="")),(O12+1),(IF(F13="","",O12)))</f>
        <v>0</v>
      </c>
      <c r="P13" s="127">
        <f>IF(AND(I13="X",NOT(H13="")),(P12+1),(IF(F13="","",P12)))</f>
        <v>5</v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Lehenkari Lauri</v>
      </c>
      <c r="C14" s="131">
        <v>5</v>
      </c>
      <c r="D14" s="134" t="str">
        <f>IF((VLOOKUP($D$6,Players,3+C14,0)=0),"",VLOOKUP($D$6,Players,3+C14,0))</f>
        <v>Anttola Seppo</v>
      </c>
      <c r="E14" s="107"/>
      <c r="F14" s="126">
        <v>0.14097222222222222</v>
      </c>
      <c r="G14" s="118"/>
      <c r="H14" s="119">
        <v>2</v>
      </c>
      <c r="I14" s="120" t="s">
        <v>145</v>
      </c>
      <c r="J14" s="121"/>
      <c r="K14" s="121"/>
      <c r="L14" s="121"/>
      <c r="M14" s="121"/>
      <c r="N14" s="122"/>
      <c r="O14" s="123">
        <f>IF(AND(I14="X",NOT(G14="")),(O13+1),(IF(F14="","",O13)))</f>
        <v>0</v>
      </c>
      <c r="P14" s="127">
        <f>IF(AND(I14="X",NOT(H14="")),(P13+1),(IF(F14="","",P13)))</f>
        <v>6</v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Vahtera Viljami</v>
      </c>
      <c r="C15" s="131">
        <v>6</v>
      </c>
      <c r="D15" s="134" t="str">
        <f>IF((VLOOKUP($D$6,Players,3+C15,0)=0),"",VLOOKUP($D$6,Players,3+C15,0))</f>
        <v>Koskinen Heli</v>
      </c>
      <c r="E15" s="107"/>
      <c r="F15" s="126">
        <v>0.1111111111111111</v>
      </c>
      <c r="G15" s="118"/>
      <c r="H15" s="119">
        <v>3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0</v>
      </c>
      <c r="P15" s="127">
        <f>IF(AND(I15="X",NOT(H15="")),(P14+1),(IF(F15="","",P14)))</f>
        <v>7</v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7</v>
      </c>
      <c r="D16" s="134">
        <f>IF((VLOOKUP($D$6,Players,3+C16,0)=0),"",VLOOKUP($D$6,Players,3+C16,0))</f>
      </c>
      <c r="E16" s="107"/>
      <c r="F16" s="126">
        <v>0.03263888888888889</v>
      </c>
      <c r="G16" s="118" t="s">
        <v>145</v>
      </c>
      <c r="H16" s="119"/>
      <c r="I16" s="120"/>
      <c r="J16" s="121"/>
      <c r="K16" s="121" t="s">
        <v>145</v>
      </c>
      <c r="L16" s="121"/>
      <c r="M16" s="121"/>
      <c r="N16" s="122"/>
      <c r="O16" s="123">
        <f>IF(AND(I16="X",NOT(G16="")),(O15+1),(IF(F16="","",O15)))</f>
        <v>0</v>
      </c>
      <c r="P16" s="127">
        <f>IF(AND(I16="X",NOT(H16="")),(P15+1),(IF(F16="","",P15)))</f>
        <v>7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Vahtera Tomi Petteri</v>
      </c>
      <c r="C17" s="131">
        <v>8</v>
      </c>
      <c r="D17" s="134" t="str">
        <f>IF((VLOOKUP($D$6,Players,3+C17,0)=0),"",VLOOKUP($D$6,Players,3+C17,0))</f>
        <v>Pekari Vili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>
        <f>IF((VLOOKUP($D$6,Players,3+C18,0)=0),"",VLOOKUP($D$6,Players,3+C18,0))</f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Savisaari Henri</v>
      </c>
      <c r="C19" s="131">
        <v>10</v>
      </c>
      <c r="D19" s="134" t="str">
        <f>IF((VLOOKUP($D$6,Players,3+C19,0)=0),"",VLOOKUP($D$6,Players,3+C19,0))</f>
        <v>Ahola Timo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Erlin Tatu</v>
      </c>
      <c r="C20" s="131">
        <v>11</v>
      </c>
      <c r="D20" s="134" t="str">
        <f>IF((VLOOKUP($D$6,Players,3+C20,0)=0),"",VLOOKUP($D$6,Players,3+C20,0))</f>
        <v>Koskinen Janne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Meriläinen Tuomo Mikael</v>
      </c>
      <c r="C21" s="131">
        <v>12</v>
      </c>
      <c r="D21" s="134">
        <f>IF((VLOOKUP($D$6,Players,3+C21,0)=0),"",VLOOKUP($D$6,Players,3+C21,0))</f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Leino Pekka</v>
      </c>
      <c r="C22" s="131">
        <v>13</v>
      </c>
      <c r="D22" s="134">
        <f>IF((VLOOKUP($D$6,Players,3+C22,0)=0),"",VLOOKUP($D$6,Players,3+C22,0))</f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>
        <f>IF((VLOOKUP($B$6,Players,3+A24,0)=0),"",VLOOKUP($B$6,Players,3+A24,0))</f>
      </c>
      <c r="C24" s="131">
        <v>15</v>
      </c>
      <c r="D24" s="134" t="str">
        <f>IF((VLOOKUP($D$6,Players,3+C24,0)=0),"",VLOOKUP($D$6,Players,3+C24,0))</f>
        <v>Heikki Jokinen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0.6125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Tampereen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0-7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10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D27" sqref="D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11</v>
      </c>
      <c r="C3" s="91" t="s">
        <v>132</v>
      </c>
      <c r="D3" s="92">
        <f>LOOKUP(B3,Otteluohjelma!A3:A17,Otteluohjelma!D3:D17)</f>
        <v>0.6145833333333334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Riihimäen Urheilusukeltajat</v>
      </c>
      <c r="C6" s="115"/>
      <c r="D6" s="116" t="str">
        <f>LOOKUP(B3,Otteluohjelma!A3:A17,Otteluohjelma!C3:C17)</f>
        <v>PSK Kupla</v>
      </c>
      <c r="E6" s="107"/>
      <c r="F6" s="117">
        <v>0.225</v>
      </c>
      <c r="G6" s="118" t="s">
        <v>145</v>
      </c>
      <c r="H6" s="119"/>
      <c r="I6" s="120"/>
      <c r="J6" s="121"/>
      <c r="K6" s="121" t="s">
        <v>145</v>
      </c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/>
    </row>
    <row r="7" spans="1:17" ht="13.5" customHeight="1">
      <c r="A7" s="113"/>
      <c r="B7" s="114"/>
      <c r="C7" s="115"/>
      <c r="D7" s="116"/>
      <c r="E7" s="107"/>
      <c r="F7" s="126">
        <v>0.10208333333333333</v>
      </c>
      <c r="G7" s="118"/>
      <c r="H7" s="119" t="s">
        <v>145</v>
      </c>
      <c r="I7" s="120"/>
      <c r="J7" s="121"/>
      <c r="K7" s="121" t="s">
        <v>145</v>
      </c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0.09027777777777778</v>
      </c>
      <c r="G8" s="118" t="s">
        <v>145</v>
      </c>
      <c r="H8" s="119"/>
      <c r="I8" s="120"/>
      <c r="J8" s="121"/>
      <c r="K8" s="121" t="s">
        <v>145</v>
      </c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0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Tauru Jarkko</v>
      </c>
      <c r="C9" s="129" t="s">
        <v>146</v>
      </c>
      <c r="D9" s="165" t="str">
        <f>IF((VLOOKUP($D$6,Players,3,0)=0),"",VLOOKUP($D$6,Players,3,0))</f>
        <v>Nevalainen Markus</v>
      </c>
      <c r="E9" s="107"/>
      <c r="F9" s="126">
        <v>0.059722222222222225</v>
      </c>
      <c r="G9" s="118">
        <v>66</v>
      </c>
      <c r="H9" s="119"/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1</v>
      </c>
      <c r="P9" s="127">
        <f>IF(AND(I9="X",NOT(H9="")),(P8+1),(IF(F9="","",P8)))</f>
        <v>0</v>
      </c>
      <c r="Q9" s="164"/>
    </row>
    <row r="10" spans="1:17" ht="13.5" customHeight="1">
      <c r="A10" s="131">
        <v>80</v>
      </c>
      <c r="B10" s="134" t="str">
        <f>IF((VLOOKUP($B$6,Players,3+A10,0)=0),"",VLOOKUP($B$6,Players,3+A10,0))</f>
        <v>Lintunen Valtteri</v>
      </c>
      <c r="C10" s="131">
        <v>1</v>
      </c>
      <c r="D10" s="167" t="str">
        <f>IF((VLOOKUP($D$6,Players,3+C10,0)=0),"",VLOOKUP($D$6,Players,3+C10,0))</f>
        <v>Lonka Harry</v>
      </c>
      <c r="E10" s="107"/>
      <c r="F10" s="126">
        <v>0.0125</v>
      </c>
      <c r="G10" s="118">
        <v>15</v>
      </c>
      <c r="H10" s="119"/>
      <c r="I10" s="120" t="s">
        <v>145</v>
      </c>
      <c r="J10" s="121"/>
      <c r="K10" s="121"/>
      <c r="L10" s="121"/>
      <c r="M10" s="121"/>
      <c r="N10" s="122"/>
      <c r="O10" s="123">
        <f>IF(AND(I10="X",NOT(G10="")),(O9+1),(IF(F10="","",O9)))</f>
        <v>2</v>
      </c>
      <c r="P10" s="127">
        <f>IF(AND(I10="X",NOT(H10="")),(P9+1),(IF(F10="","",P9)))</f>
        <v>0</v>
      </c>
      <c r="Q10" s="164"/>
    </row>
    <row r="11" spans="1:17" ht="13.5" customHeight="1">
      <c r="A11" s="131">
        <v>66</v>
      </c>
      <c r="B11" s="134" t="str">
        <f>IF((VLOOKUP($B$6,Players,3+A11,0)=0),"",VLOOKUP($B$6,Players,3+A11,0))</f>
        <v>Pelttari Teemu</v>
      </c>
      <c r="C11" s="131">
        <v>2</v>
      </c>
      <c r="D11" s="167" t="str">
        <f>IF((VLOOKUP($D$6,Players,3+C11,0)=0),"",VLOOKUP($D$6,Players,3+C11,0))</f>
        <v>Nurmi Totti</v>
      </c>
      <c r="E11" s="107"/>
      <c r="F11" s="126">
        <v>0</v>
      </c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  <v>2</v>
      </c>
      <c r="P11" s="127">
        <f>IF(AND(I11="X",NOT(H11="")),(P10+1),(IF(F11="","",P10)))</f>
        <v>0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Åman Pasi</v>
      </c>
      <c r="C12" s="131">
        <v>3</v>
      </c>
      <c r="D12" s="134" t="str">
        <f>IF((VLOOKUP($D$6,Players,3+C12,0)=0),"",VLOOKUP($D$6,Players,3+C12,0))</f>
        <v>Lindgren Petri</v>
      </c>
      <c r="E12" s="107"/>
      <c r="F12" s="126">
        <v>0.29930555555555555</v>
      </c>
      <c r="G12" s="118" t="s">
        <v>145</v>
      </c>
      <c r="H12" s="119"/>
      <c r="I12" s="120"/>
      <c r="J12" s="121"/>
      <c r="K12" s="121" t="s">
        <v>145</v>
      </c>
      <c r="L12" s="121"/>
      <c r="M12" s="121"/>
      <c r="N12" s="122"/>
      <c r="O12" s="123">
        <f>IF(AND(I12="X",NOT(G12="")),(O11+1),(IF(F12="","",O11)))</f>
        <v>2</v>
      </c>
      <c r="P12" s="127">
        <f>IF(AND(I12="X",NOT(H12="")),(P11+1),(IF(F12="","",P11)))</f>
        <v>0</v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67" t="str">
        <f>IF((VLOOKUP($D$6,Players,3+C13,0)=0),"",VLOOKUP($D$6,Players,3+C13,0))</f>
        <v>Kemppainen Pentti</v>
      </c>
      <c r="E13" s="107"/>
      <c r="F13" s="126">
        <v>0.15</v>
      </c>
      <c r="G13" s="118" t="s">
        <v>145</v>
      </c>
      <c r="H13" s="119"/>
      <c r="I13" s="120"/>
      <c r="J13" s="121"/>
      <c r="K13" s="121"/>
      <c r="L13" s="121"/>
      <c r="M13" s="121"/>
      <c r="N13" s="122" t="s">
        <v>145</v>
      </c>
      <c r="O13" s="123">
        <f>IF(AND(I13="X",NOT(G13="")),(O12+1),(IF(F13="","",O12)))</f>
        <v>2</v>
      </c>
      <c r="P13" s="127">
        <f>IF(AND(I13="X",NOT(H13="")),(P12+1),(IF(F13="","",P12)))</f>
        <v>0</v>
      </c>
      <c r="Q13" s="164"/>
    </row>
    <row r="14" spans="1:17" ht="13.5" customHeight="1">
      <c r="A14" s="131">
        <v>5</v>
      </c>
      <c r="B14" s="134">
        <f>IF((VLOOKUP($B$6,Players,3+A14,0)=0),"",VLOOKUP($B$6,Players,3+A14,0))</f>
      </c>
      <c r="C14" s="131">
        <v>50</v>
      </c>
      <c r="D14" s="166" t="str">
        <f>IF((VLOOKUP($D$6,Players,3+C14,0)=0),"",VLOOKUP($D$6,Players,3+C14,0))</f>
        <v>Ristola Yrjö</v>
      </c>
      <c r="E14" s="107"/>
      <c r="F14" s="126">
        <v>0.15</v>
      </c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  <v>2</v>
      </c>
      <c r="P14" s="127">
        <f>IF(AND(I14="X",NOT(H14="")),(P13+1),(IF(F14="","",P13)))</f>
        <v>0</v>
      </c>
      <c r="Q14" s="164" t="s">
        <v>172</v>
      </c>
    </row>
    <row r="15" spans="1:17" ht="13.5" customHeight="1">
      <c r="A15" s="131">
        <v>6</v>
      </c>
      <c r="B15" s="134" t="str">
        <f>IF((VLOOKUP($B$6,Players,3+A15,0)=0),"",VLOOKUP($B$6,Players,3+A15,0))</f>
        <v>Jaro Laitonen</v>
      </c>
      <c r="C15" s="131">
        <v>6</v>
      </c>
      <c r="D15" s="134" t="str">
        <f>IF((VLOOKUP($D$6,Players,3+C15,0)=0),"",VLOOKUP($D$6,Players,3+C15,0))</f>
        <v>Selehov Leonid</v>
      </c>
      <c r="E15" s="107"/>
      <c r="F15" s="126">
        <v>0.04097222222222222</v>
      </c>
      <c r="G15" s="118"/>
      <c r="H15" s="119" t="s">
        <v>145</v>
      </c>
      <c r="I15" s="120"/>
      <c r="J15" s="121"/>
      <c r="K15" s="121" t="s">
        <v>145</v>
      </c>
      <c r="L15" s="121"/>
      <c r="M15" s="121"/>
      <c r="N15" s="122"/>
      <c r="O15" s="123">
        <f>IF(AND(I15="X",NOT(G15="")),(O14+1),(IF(F15="","",O14)))</f>
        <v>2</v>
      </c>
      <c r="P15" s="127">
        <f>IF(AND(I15="X",NOT(H15="")),(P14+1),(IF(F15="","",P14)))</f>
        <v>0</v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81</v>
      </c>
      <c r="D16" s="134" t="str">
        <f>IF((VLOOKUP($D$6,Players,3+C16,0)=0),"",VLOOKUP($D$6,Players,3+C16,0))</f>
        <v>Henriksson Mika</v>
      </c>
      <c r="E16" s="107"/>
      <c r="F16" s="126">
        <v>0.02847222222222222</v>
      </c>
      <c r="G16" s="118"/>
      <c r="H16" s="119">
        <v>4</v>
      </c>
      <c r="I16" s="120"/>
      <c r="J16" s="121"/>
      <c r="K16" s="121"/>
      <c r="L16" s="121" t="s">
        <v>145</v>
      </c>
      <c r="M16" s="121"/>
      <c r="N16" s="122"/>
      <c r="O16" s="123">
        <f>IF(AND(I16="X",NOT(G16="")),(O15+1),(IF(F16="","",O15)))</f>
        <v>2</v>
      </c>
      <c r="P16" s="127">
        <f>IF(AND(I16="X",NOT(H16="")),(P15+1),(IF(F16="","",P15)))</f>
        <v>0</v>
      </c>
      <c r="Q16" s="164" t="s">
        <v>169</v>
      </c>
    </row>
    <row r="17" spans="1:17" ht="13.5" customHeight="1">
      <c r="A17" s="131">
        <v>8</v>
      </c>
      <c r="B17" s="134" t="str">
        <f>IF((VLOOKUP($B$6,Players,3+A17,0)=0),"",VLOOKUP($B$6,Players,3+A17,0))</f>
        <v>Rantamäki Reijo</v>
      </c>
      <c r="C17" s="131">
        <v>8</v>
      </c>
      <c r="D17" s="134" t="str">
        <f>IF((VLOOKUP($D$6,Players,3+C17,0)=0),"",VLOOKUP($D$6,Players,3+C17,0))</f>
        <v>Nurmi Roy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 t="str">
        <f>IF((VLOOKUP($D$6,Players,3+C18,0)=0),"",VLOOKUP($D$6,Players,3+C18,0))</f>
        <v>Nurmi Otso</v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>
        <f>IF((VLOOKUP($B$6,Players,3+A19,0)=0),"",VLOOKUP($B$6,Players,3+A19,0))</f>
      </c>
      <c r="C19" s="131">
        <v>10</v>
      </c>
      <c r="D19" s="166" t="str">
        <f>IF((VLOOKUP($D$6,Players,3+C19,0)=0),"",VLOOKUP($D$6,Players,3+C19,0))</f>
        <v>Nevalainen Markus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Suomalainen Tero</v>
      </c>
      <c r="C20" s="131">
        <v>11</v>
      </c>
      <c r="D20" s="134" t="str">
        <f>IF((VLOOKUP($D$6,Players,3+C20,0)=0),"",VLOOKUP($D$6,Players,3+C20,0))</f>
        <v>Tuutti Timmi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Jari Laitonen</v>
      </c>
      <c r="C21" s="131">
        <v>12</v>
      </c>
      <c r="D21" s="166" t="str">
        <f>IF((VLOOKUP($D$6,Players,3+C21,0)=0),"",VLOOKUP($D$6,Players,3+C21,0))</f>
        <v>Grönholm Juho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Suomalainen Tomi</v>
      </c>
      <c r="C22" s="131">
        <v>13</v>
      </c>
      <c r="D22" s="167" t="str">
        <f>IF((VLOOKUP($D$6,Players,3+C22,0)=0),"",VLOOKUP($D$6,Players,3+C22,0))</f>
        <v>Mörä Tuomo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 t="str">
        <f>IF((VLOOKUP($B$6,Players,3+A23,0)=0),"",VLOOKUP($B$6,Players,3+A23,0))</f>
        <v>Tauru Jarkko</v>
      </c>
      <c r="C23" s="131">
        <v>99</v>
      </c>
      <c r="D23" s="167" t="str">
        <f>IF((VLOOKUP($D$6,Players,3+C23,0)=0),"",VLOOKUP($D$6,Players,3+C23,0))</f>
        <v>Lehti Teemu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Tom Holmbäck</v>
      </c>
      <c r="C24" s="131">
        <v>15</v>
      </c>
      <c r="D24" s="167" t="str">
        <f>IF((VLOOKUP($D$6,Players,3+C24,0)=0),"",VLOOKUP($D$6,Players,3+C24,0))</f>
        <v>Ylhäisi Jussi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15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0.6354166666666666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Riihimäen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2-0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11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4">
      <selection activeCell="D27" sqref="D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12</v>
      </c>
      <c r="C3" s="91" t="s">
        <v>132</v>
      </c>
      <c r="D3" s="92">
        <f>LOOKUP(B3,Otteluohjelma!A3:A17,Otteluohjelma!D3:D17)</f>
        <v>0.6354166666666666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Joensuun Urheilusukeltjat</v>
      </c>
      <c r="C6" s="115"/>
      <c r="D6" s="116" t="str">
        <f>LOOKUP(B3,Otteluohjelma!A3:A17,Otteluohjelma!C3:C17)</f>
        <v>Hämeenlinnan Sukeltajat</v>
      </c>
      <c r="E6" s="107"/>
      <c r="F6" s="117">
        <v>0.3125</v>
      </c>
      <c r="G6" s="118"/>
      <c r="H6" s="119">
        <v>7</v>
      </c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1</v>
      </c>
      <c r="Q6" s="163"/>
    </row>
    <row r="7" spans="1:17" ht="13.5" customHeight="1">
      <c r="A7" s="113"/>
      <c r="B7" s="114"/>
      <c r="C7" s="115"/>
      <c r="D7" s="116"/>
      <c r="E7" s="107"/>
      <c r="F7" s="126">
        <v>0.3020833333333333</v>
      </c>
      <c r="G7" s="118" t="s">
        <v>145</v>
      </c>
      <c r="H7" s="119"/>
      <c r="I7" s="120"/>
      <c r="J7" s="121"/>
      <c r="K7" s="121" t="s">
        <v>145</v>
      </c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1</v>
      </c>
      <c r="Q7" s="164" t="s">
        <v>173</v>
      </c>
    </row>
    <row r="8" spans="1:17" ht="13.5" customHeight="1">
      <c r="A8" s="113"/>
      <c r="B8" s="114"/>
      <c r="C8" s="115"/>
      <c r="D8" s="116"/>
      <c r="E8" s="107"/>
      <c r="F8" s="126">
        <v>0.27708333333333335</v>
      </c>
      <c r="G8" s="118"/>
      <c r="H8" s="119">
        <v>13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2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Seppälä Harri</v>
      </c>
      <c r="C9" s="129" t="s">
        <v>146</v>
      </c>
      <c r="D9" s="165" t="str">
        <f>IF((VLOOKUP($D$6,Players,3,0)=0),"",VLOOKUP($D$6,Players,3,0))</f>
        <v>Pykälistö Janne</v>
      </c>
      <c r="E9" s="107"/>
      <c r="F9" s="126">
        <v>0.20902777777777778</v>
      </c>
      <c r="G9" s="118"/>
      <c r="H9" s="119">
        <v>35</v>
      </c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0</v>
      </c>
      <c r="P9" s="127">
        <f>IF(AND(I9="X",NOT(H9="")),(P8+1),(IF(F9="","",P8)))</f>
        <v>3</v>
      </c>
      <c r="Q9" s="164"/>
    </row>
    <row r="10" spans="1:17" ht="13.5" customHeight="1">
      <c r="A10" s="131">
        <v>1</v>
      </c>
      <c r="B10" s="134" t="str">
        <f>IF((VLOOKUP($B$6,Players,3+A10,0)=0),"",VLOOKUP($B$6,Players,3+A10,0))</f>
        <v>Hakkarainen Miikka</v>
      </c>
      <c r="C10" s="131">
        <v>30</v>
      </c>
      <c r="D10" s="134" t="str">
        <f>IF((VLOOKUP($D$6,Players,3+C10,0)=0),"",VLOOKUP($D$6,Players,3+C10,0))</f>
        <v>Rassi Mikko</v>
      </c>
      <c r="E10" s="107"/>
      <c r="F10" s="126">
        <v>0.049305555555555554</v>
      </c>
      <c r="G10" s="118">
        <v>1</v>
      </c>
      <c r="H10" s="119"/>
      <c r="I10" s="120" t="s">
        <v>145</v>
      </c>
      <c r="J10" s="121"/>
      <c r="K10" s="121"/>
      <c r="L10" s="121"/>
      <c r="M10" s="121"/>
      <c r="N10" s="122"/>
      <c r="O10" s="123">
        <f>IF(AND(I10="X",NOT(G10="")),(O9+1),(IF(F10="","",O9)))</f>
        <v>1</v>
      </c>
      <c r="P10" s="127">
        <f>IF(AND(I10="X",NOT(H10="")),(P9+1),(IF(F10="","",P9)))</f>
        <v>3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Seppälä Harri</v>
      </c>
      <c r="C11" s="131">
        <v>35</v>
      </c>
      <c r="D11" s="134" t="str">
        <f>IF((VLOOKUP($D$6,Players,3+C11,0)=0),"",VLOOKUP($D$6,Players,3+C11,0))</f>
        <v>Silvola Petteri</v>
      </c>
      <c r="E11" s="107"/>
      <c r="F11" s="126">
        <v>0</v>
      </c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  <v>1</v>
      </c>
      <c r="P11" s="127">
        <f>IF(AND(I11="X",NOT(H11="")),(P10+1),(IF(F11="","",P10)))</f>
        <v>3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Pennala Eero</v>
      </c>
      <c r="C12" s="131">
        <v>3</v>
      </c>
      <c r="D12" s="134" t="str">
        <f>IF((VLOOKUP($D$6,Players,3+C12,0)=0),"",VLOOKUP($D$6,Players,3+C12,0))</f>
        <v>Liukkonen Henri</v>
      </c>
      <c r="E12" s="107"/>
      <c r="F12" s="126">
        <v>0.30833333333333335</v>
      </c>
      <c r="G12" s="118" t="s">
        <v>145</v>
      </c>
      <c r="H12" s="119"/>
      <c r="I12" s="120"/>
      <c r="J12" s="121"/>
      <c r="K12" s="121" t="s">
        <v>145</v>
      </c>
      <c r="L12" s="121"/>
      <c r="M12" s="121"/>
      <c r="N12" s="122"/>
      <c r="O12" s="123">
        <f>IF(AND(I12="X",NOT(G12="")),(O11+1),(IF(F12="","",O11)))</f>
        <v>1</v>
      </c>
      <c r="P12" s="127">
        <f>IF(AND(I12="X",NOT(H12="")),(P11+1),(IF(F12="","",P11)))</f>
        <v>3</v>
      </c>
      <c r="Q12" s="164" t="s">
        <v>171</v>
      </c>
    </row>
    <row r="13" spans="1:17" ht="13.5" customHeight="1">
      <c r="A13" s="131">
        <v>32</v>
      </c>
      <c r="B13" s="134" t="str">
        <f>IF((VLOOKUP($B$6,Players,3+A13,0)=0),"",VLOOKUP($B$6,Players,3+A13,0))</f>
        <v>Tyni Henri</v>
      </c>
      <c r="C13" s="131">
        <v>4</v>
      </c>
      <c r="D13" s="134" t="str">
        <f>IF((VLOOKUP($D$6,Players,3+C13,0)=0),"",VLOOKUP($D$6,Players,3+C13,0))</f>
        <v>Kukkola Olli</v>
      </c>
      <c r="E13" s="107"/>
      <c r="F13" s="126">
        <v>0.21319444444444444</v>
      </c>
      <c r="G13" s="118"/>
      <c r="H13" s="119">
        <v>6</v>
      </c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1</v>
      </c>
      <c r="P13" s="127">
        <f>IF(AND(I13="X",NOT(H13="")),(P12+1),(IF(F13="","",P12)))</f>
        <v>4</v>
      </c>
      <c r="Q13" s="164"/>
    </row>
    <row r="14" spans="1:17" ht="13.5" customHeight="1">
      <c r="A14" s="131">
        <v>44</v>
      </c>
      <c r="B14" s="134" t="str">
        <f>IF((VLOOKUP($B$6,Players,3+A14,0)=0),"",VLOOKUP($B$6,Players,3+A14,0))</f>
        <v>Sten Ulla</v>
      </c>
      <c r="C14" s="131">
        <v>48</v>
      </c>
      <c r="D14" s="134" t="str">
        <f>IF((VLOOKUP($D$6,Players,3+C14,0)=0),"",VLOOKUP($D$6,Players,3+C14,0))</f>
        <v>Luukko Heikki</v>
      </c>
      <c r="E14" s="107"/>
      <c r="F14" s="126">
        <v>0.19652777777777777</v>
      </c>
      <c r="G14" s="118"/>
      <c r="H14" s="119">
        <v>48</v>
      </c>
      <c r="I14" s="120" t="s">
        <v>145</v>
      </c>
      <c r="J14" s="121"/>
      <c r="K14" s="121"/>
      <c r="L14" s="121"/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5</v>
      </c>
      <c r="Q14" s="164"/>
    </row>
    <row r="15" spans="1:17" ht="13.5" customHeight="1">
      <c r="A15" s="131">
        <v>57</v>
      </c>
      <c r="B15" s="134" t="str">
        <f>IF((VLOOKUP($B$6,Players,3+A15,0)=0),"",VLOOKUP($B$6,Players,3+A15,0))</f>
        <v>Tiainen Janne</v>
      </c>
      <c r="C15" s="131">
        <v>6</v>
      </c>
      <c r="D15" s="134" t="str">
        <f>IF((VLOOKUP($D$6,Players,3+C15,0)=0),"",VLOOKUP($D$6,Players,3+C15,0))</f>
        <v>Pykälistö Janne</v>
      </c>
      <c r="E15" s="107"/>
      <c r="F15" s="126">
        <v>0.16319444444444445</v>
      </c>
      <c r="G15" s="118"/>
      <c r="H15" s="119">
        <v>7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6</v>
      </c>
      <c r="Q15" s="164"/>
    </row>
    <row r="16" spans="1:17" ht="13.5" customHeight="1">
      <c r="A16" s="131">
        <v>7</v>
      </c>
      <c r="B16" s="134" t="str">
        <f>IF((VLOOKUP($B$6,Players,3+A16,0)=0),"",VLOOKUP($B$6,Players,3+A16,0))</f>
        <v>Partanen Jorma</v>
      </c>
      <c r="C16" s="131">
        <v>7</v>
      </c>
      <c r="D16" s="134" t="str">
        <f>IF((VLOOKUP($D$6,Players,3+C16,0)=0),"",VLOOKUP($D$6,Players,3+C16,0))</f>
        <v>Riikonen Riku</v>
      </c>
      <c r="E16" s="107"/>
      <c r="F16" s="126">
        <v>0.13958333333333334</v>
      </c>
      <c r="G16" s="118"/>
      <c r="H16" s="119">
        <v>6</v>
      </c>
      <c r="I16" s="120" t="s">
        <v>145</v>
      </c>
      <c r="J16" s="121"/>
      <c r="K16" s="121"/>
      <c r="L16" s="121"/>
      <c r="M16" s="121"/>
      <c r="N16" s="122"/>
      <c r="O16" s="123">
        <f>IF(AND(I16="X",NOT(G16="")),(O15+1),(IF(F16="","",O15)))</f>
        <v>1</v>
      </c>
      <c r="P16" s="127">
        <f>IF(AND(I16="X",NOT(H16="")),(P15+1),(IF(F16="","",P15)))</f>
        <v>7</v>
      </c>
      <c r="Q16" s="164"/>
    </row>
    <row r="17" spans="1:17" ht="13.5" customHeight="1">
      <c r="A17" s="131">
        <v>67</v>
      </c>
      <c r="B17" s="134" t="str">
        <f>IF((VLOOKUP($B$6,Players,3+A17,0)=0),"",VLOOKUP($B$6,Players,3+A17,0))</f>
        <v>Sinkkonen Harto</v>
      </c>
      <c r="C17" s="131">
        <v>8</v>
      </c>
      <c r="D17" s="134" t="str">
        <f>IF((VLOOKUP($D$6,Players,3+C17,0)=0),"",VLOOKUP($D$6,Players,3+C17,0))</f>
        <v>Enberg Marko</v>
      </c>
      <c r="E17" s="107"/>
      <c r="F17" s="126">
        <v>0.06527777777777778</v>
      </c>
      <c r="G17" s="118" t="s">
        <v>145</v>
      </c>
      <c r="H17" s="119"/>
      <c r="I17" s="120"/>
      <c r="J17" s="121"/>
      <c r="K17" s="121" t="s">
        <v>145</v>
      </c>
      <c r="L17" s="121"/>
      <c r="M17" s="121"/>
      <c r="N17" s="122"/>
      <c r="O17" s="123">
        <f>IF(AND(I17="X",NOT(G17="")),(O16+1),(IF(F17="","",O16)))</f>
        <v>1</v>
      </c>
      <c r="P17" s="127">
        <f>IF(AND(I17="X",NOT(H17="")),(P16+1),(IF(F17="","",P16)))</f>
        <v>7</v>
      </c>
      <c r="Q17" s="164"/>
    </row>
    <row r="18" spans="1:17" ht="13.5" customHeight="1">
      <c r="A18" s="131">
        <v>84</v>
      </c>
      <c r="B18" s="134" t="str">
        <f>IF((VLOOKUP($B$6,Players,3+A18,0)=0),"",VLOOKUP($B$6,Players,3+A18,0))</f>
        <v>Koskenperä Jari</v>
      </c>
      <c r="C18" s="131">
        <v>9</v>
      </c>
      <c r="D18" s="134" t="str">
        <f>IF((VLOOKUP($D$6,Players,3+C18,0)=0),"",VLOOKUP($D$6,Players,3+C18,0))</f>
        <v>Vaahtera Antti</v>
      </c>
      <c r="E18" s="107"/>
      <c r="F18" s="126">
        <v>0.05347222222222222</v>
      </c>
      <c r="G18" s="118" t="s">
        <v>145</v>
      </c>
      <c r="H18" s="119"/>
      <c r="I18" s="120"/>
      <c r="J18" s="121"/>
      <c r="K18" s="121" t="s">
        <v>145</v>
      </c>
      <c r="L18" s="121"/>
      <c r="M18" s="121"/>
      <c r="N18" s="122"/>
      <c r="O18" s="123">
        <f>IF(AND(I18="X",NOT(G18="")),(O17+1),(IF(F18="","",O17)))</f>
        <v>1</v>
      </c>
      <c r="P18" s="127">
        <f>IF(AND(I18="X",NOT(H18="")),(P17+1),(IF(F18="","",P17)))</f>
        <v>7</v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Gavirilov Juha</v>
      </c>
      <c r="C19" s="131">
        <v>10</v>
      </c>
      <c r="D19" s="134">
        <f>IF((VLOOKUP($D$6,Players,3+C19,0)=0),"",VLOOKUP($D$6,Players,3+C19,0))</f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>
        <f>IF((VLOOKUP($B$6,Players,3+A20,0)=0),"",VLOOKUP($B$6,Players,3+A20,0))</f>
      </c>
      <c r="C20" s="131">
        <v>11</v>
      </c>
      <c r="D20" s="134">
        <f>IF((VLOOKUP($D$6,Players,3+C20,0)=0),"",VLOOKUP($D$6,Players,3+C20,0))</f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>
        <f>IF((VLOOKUP($B$6,Players,3+A21,0)=0),"",VLOOKUP($B$6,Players,3+A21,0))</f>
      </c>
      <c r="C21" s="131">
        <v>12</v>
      </c>
      <c r="D21" s="134" t="str">
        <f>IF((VLOOKUP($D$6,Players,3+C21,0)=0),"",VLOOKUP($D$6,Players,3+C21,0))</f>
        <v>Salonen Janne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Sinkkonen Marko</v>
      </c>
      <c r="C22" s="131">
        <v>13</v>
      </c>
      <c r="D22" s="134" t="str">
        <f>IF((VLOOKUP($D$6,Players,3+C22,0)=0),"",VLOOKUP($D$6,Players,3+C22,0))</f>
        <v>Sell Oskari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Parviainen Pasi</v>
      </c>
      <c r="C24" s="131">
        <v>16</v>
      </c>
      <c r="D24" s="134" t="str">
        <f>IF((VLOOKUP($D$6,Players,3+C24,0)=0),"",VLOOKUP($D$6,Players,3+C24,0))</f>
        <v>Setälä Jouni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12 pelaajaa</v>
      </c>
      <c r="C25" s="135"/>
      <c r="D25" s="136" t="str">
        <f>CONCATENATE("Yhteensä: ",15-COUNTIF(D10:D24,"")," pelaajaa")</f>
        <v>Yhteensä: 12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0.65625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Hämeenlinnan 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1-7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12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F17" sqref="F1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13</v>
      </c>
      <c r="C3" s="91" t="s">
        <v>132</v>
      </c>
      <c r="D3" s="92">
        <f>LOOKUP(B3,Otteluohjelma!A3:A17,Otteluohjelma!D3:D17)</f>
        <v>0.65625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Pietarsaaren Diving -80</v>
      </c>
      <c r="C6" s="115"/>
      <c r="D6" s="116" t="str">
        <f>LOOKUP(B3,Otteluohjelma!A3:A17,Otteluohjelma!C3:C17)</f>
        <v>Tampereen Urheilusukeltajat</v>
      </c>
      <c r="E6" s="107"/>
      <c r="F6" s="117">
        <v>0.2298611111111111</v>
      </c>
      <c r="G6" s="118">
        <v>2</v>
      </c>
      <c r="H6" s="119"/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1</v>
      </c>
      <c r="P6" s="124">
        <f>IF(AND(I6="X",NOT(H6="")),(P5+1),(IF(F6="","",P5)))</f>
        <v>0</v>
      </c>
      <c r="Q6" s="163"/>
    </row>
    <row r="7" spans="1:17" ht="13.5" customHeight="1">
      <c r="A7" s="113"/>
      <c r="B7" s="114"/>
      <c r="C7" s="115"/>
      <c r="D7" s="116"/>
      <c r="E7" s="107"/>
      <c r="F7" s="126">
        <v>0.21597222222222223</v>
      </c>
      <c r="G7" s="118">
        <v>7</v>
      </c>
      <c r="H7" s="119"/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2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0.17916666666666667</v>
      </c>
      <c r="G8" s="118"/>
      <c r="H8" s="119">
        <v>15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2</v>
      </c>
      <c r="P8" s="127">
        <f>IF(AND(I8="X",NOT(H8="")),(P7+1),(IF(F8="","",P7)))</f>
        <v>1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Aalto Juho</v>
      </c>
      <c r="C9" s="129" t="s">
        <v>146</v>
      </c>
      <c r="D9" s="165" t="str">
        <f>IF((VLOOKUP($D$6,Players,3,0)=0),"",VLOOKUP($D$6,Players,3,0))</f>
        <v>Lokinen Heikki</v>
      </c>
      <c r="E9" s="107"/>
      <c r="F9" s="126">
        <v>0.021527777777777778</v>
      </c>
      <c r="G9" s="118" t="s">
        <v>145</v>
      </c>
      <c r="H9" s="119"/>
      <c r="I9" s="120"/>
      <c r="J9" s="121"/>
      <c r="K9" s="121" t="s">
        <v>145</v>
      </c>
      <c r="L9" s="121"/>
      <c r="M9" s="121"/>
      <c r="N9" s="122"/>
      <c r="O9" s="123">
        <f>IF(AND(I9="X",NOT(G9="")),(O8+1),(IF(F9="","",O8)))</f>
        <v>2</v>
      </c>
      <c r="P9" s="127">
        <f>IF(AND(I9="X",NOT(H9="")),(P8+1),(IF(F9="","",P8)))</f>
        <v>1</v>
      </c>
      <c r="Q9" s="164"/>
    </row>
    <row r="10" spans="1:17" ht="13.5" customHeight="1">
      <c r="A10" s="131">
        <v>1</v>
      </c>
      <c r="B10" s="134">
        <f>IF((VLOOKUP($B$6,Players,3+A10,0)=0),"",VLOOKUP($B$6,Players,3+A10,0))</f>
      </c>
      <c r="C10" s="131">
        <v>1</v>
      </c>
      <c r="D10" s="134" t="str">
        <f>IF((VLOOKUP($D$6,Players,3+C10,0)=0),"",VLOOKUP($D$6,Players,3+C10,0))</f>
        <v>Lokinen Saija</v>
      </c>
      <c r="E10" s="107"/>
      <c r="F10" s="126">
        <v>0.003472222222222222</v>
      </c>
      <c r="G10" s="118">
        <v>7</v>
      </c>
      <c r="H10" s="119"/>
      <c r="I10" s="120" t="s">
        <v>145</v>
      </c>
      <c r="J10" s="121"/>
      <c r="K10" s="121"/>
      <c r="L10" s="121"/>
      <c r="M10" s="121"/>
      <c r="N10" s="122"/>
      <c r="O10" s="123">
        <f>IF(AND(I10="X",NOT(G10="")),(O9+1),(IF(F10="","",O9)))</f>
        <v>3</v>
      </c>
      <c r="P10" s="127">
        <f>IF(AND(I10="X",NOT(H10="")),(P9+1),(IF(F10="","",P9)))</f>
        <v>1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Sami Tampio</v>
      </c>
      <c r="C11" s="131">
        <v>2</v>
      </c>
      <c r="D11" s="134" t="str">
        <f>IF((VLOOKUP($D$6,Players,3+C11,0)=0),"",VLOOKUP($D$6,Players,3+C11,0))</f>
        <v>Hulkko Ilkka</v>
      </c>
      <c r="E11" s="107"/>
      <c r="F11" s="126">
        <v>0</v>
      </c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  <v>3</v>
      </c>
      <c r="P11" s="127">
        <f>IF(AND(I11="X",NOT(H11="")),(P10+1),(IF(F11="","",P10)))</f>
        <v>1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Toni Peltoniemi</v>
      </c>
      <c r="C12" s="131">
        <v>3</v>
      </c>
      <c r="D12" s="134" t="str">
        <f>IF((VLOOKUP($D$6,Players,3+C12,0)=0),"",VLOOKUP($D$6,Players,3+C12,0))</f>
        <v>Korhonen Olli</v>
      </c>
      <c r="E12" s="107"/>
      <c r="F12" s="126">
        <v>0</v>
      </c>
      <c r="G12" s="118" t="s">
        <v>145</v>
      </c>
      <c r="H12" s="119"/>
      <c r="I12" s="120"/>
      <c r="J12" s="121"/>
      <c r="K12" s="121"/>
      <c r="L12" s="121"/>
      <c r="M12" s="121"/>
      <c r="N12" s="122"/>
      <c r="O12" s="123">
        <f>IF(AND(I12="X",NOT(G12="")),(O11+1),(IF(F12="","",O11)))</f>
        <v>3</v>
      </c>
      <c r="P12" s="127">
        <f>IF(AND(I12="X",NOT(H12="")),(P11+1),(IF(F12="","",P11)))</f>
        <v>1</v>
      </c>
      <c r="Q12" s="164" t="s">
        <v>174</v>
      </c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 t="str">
        <f>IF((VLOOKUP($D$6,Players,3+C13,0)=0),"",VLOOKUP($D$6,Players,3+C13,0))</f>
        <v>Pesola Mari</v>
      </c>
      <c r="E13" s="107"/>
      <c r="F13" s="126">
        <v>0.13333333333333333</v>
      </c>
      <c r="G13" s="118">
        <v>3</v>
      </c>
      <c r="H13" s="119"/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4</v>
      </c>
      <c r="P13" s="127">
        <f>IF(AND(I13="X",NOT(H13="")),(P12+1),(IF(F13="","",P12)))</f>
        <v>1</v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Hannu Ahonen</v>
      </c>
      <c r="C14" s="131">
        <v>5</v>
      </c>
      <c r="D14" s="134" t="str">
        <f>IF((VLOOKUP($D$6,Players,3+C14,0)=0),"",VLOOKUP($D$6,Players,3+C14,0))</f>
        <v>Anttola Seppo</v>
      </c>
      <c r="E14" s="107"/>
      <c r="F14" s="126">
        <v>0.13333333333333333</v>
      </c>
      <c r="G14" s="118"/>
      <c r="H14" s="119" t="s">
        <v>145</v>
      </c>
      <c r="I14" s="120"/>
      <c r="J14" s="121"/>
      <c r="K14" s="121"/>
      <c r="L14" s="121"/>
      <c r="M14" s="121"/>
      <c r="N14" s="122" t="s">
        <v>145</v>
      </c>
      <c r="O14" s="123">
        <f>IF(AND(I14="X",NOT(G14="")),(O13+1),(IF(F14="","",O13)))</f>
        <v>4</v>
      </c>
      <c r="P14" s="127">
        <f>IF(AND(I14="X",NOT(H14="")),(P13+1),(IF(F14="","",P13)))</f>
        <v>1</v>
      </c>
      <c r="Q14" s="164"/>
    </row>
    <row r="15" spans="1:17" ht="13.5" customHeight="1">
      <c r="A15" s="131">
        <v>6</v>
      </c>
      <c r="B15" s="134">
        <f>IF((VLOOKUP($B$6,Players,3+A15,0)=0),"",VLOOKUP($B$6,Players,3+A15,0))</f>
      </c>
      <c r="C15" s="131">
        <v>6</v>
      </c>
      <c r="D15" s="134" t="str">
        <f>IF((VLOOKUP($D$6,Players,3+C15,0)=0),"",VLOOKUP($D$6,Players,3+C15,0))</f>
        <v>Koskinen Heli</v>
      </c>
      <c r="E15" s="107"/>
      <c r="F15" s="126">
        <v>0.020833333333333332</v>
      </c>
      <c r="G15" s="118">
        <v>2</v>
      </c>
      <c r="H15" s="119"/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5</v>
      </c>
      <c r="P15" s="127">
        <f>IF(AND(I15="X",NOT(H15="")),(P14+1),(IF(F15="","",P14)))</f>
        <v>1</v>
      </c>
      <c r="Q15" s="164"/>
    </row>
    <row r="16" spans="1:17" ht="13.5" customHeight="1">
      <c r="A16" s="131">
        <v>7</v>
      </c>
      <c r="B16" s="134" t="str">
        <f>IF((VLOOKUP($B$6,Players,3+A16,0)=0),"",VLOOKUP($B$6,Players,3+A16,0))</f>
        <v>Juho Aalto</v>
      </c>
      <c r="C16" s="131">
        <v>7</v>
      </c>
      <c r="D16" s="134">
        <f>IF((VLOOKUP($D$6,Players,3+C16,0)=0),"",VLOOKUP($D$6,Players,3+C16,0))</f>
      </c>
      <c r="E16" s="107"/>
      <c r="F16" s="126">
        <v>0.011111111111111112</v>
      </c>
      <c r="G16" s="118" t="s">
        <v>145</v>
      </c>
      <c r="H16" s="119"/>
      <c r="I16" s="120"/>
      <c r="J16" s="121"/>
      <c r="K16" s="121" t="s">
        <v>145</v>
      </c>
      <c r="L16" s="121"/>
      <c r="M16" s="121"/>
      <c r="N16" s="122"/>
      <c r="O16" s="123">
        <f>IF(AND(I16="X",NOT(G16="")),(O15+1),(IF(F16="","",O15)))</f>
        <v>5</v>
      </c>
      <c r="P16" s="127">
        <f>IF(AND(I16="X",NOT(H16="")),(P15+1),(IF(F16="","",P15)))</f>
        <v>1</v>
      </c>
      <c r="Q16" s="164"/>
    </row>
    <row r="17" spans="1:17" ht="13.5" customHeight="1">
      <c r="A17" s="131">
        <v>8</v>
      </c>
      <c r="B17" s="134">
        <f>IF((VLOOKUP($B$6,Players,3+A17,0)=0),"",VLOOKUP($B$6,Players,3+A17,0))</f>
      </c>
      <c r="C17" s="131">
        <v>8</v>
      </c>
      <c r="D17" s="134" t="str">
        <f>IF((VLOOKUP($D$6,Players,3+C17,0)=0),"",VLOOKUP($D$6,Players,3+C17,0))</f>
        <v>Pekari Vili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>
        <f>IF((VLOOKUP($D$6,Players,3+C18,0)=0),"",VLOOKUP($D$6,Players,3+C18,0))</f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Jari Isohanni</v>
      </c>
      <c r="C19" s="131">
        <v>10</v>
      </c>
      <c r="D19" s="134" t="str">
        <f>IF((VLOOKUP($D$6,Players,3+C19,0)=0),"",VLOOKUP($D$6,Players,3+C19,0))</f>
        <v>Ahola Timo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Aleksi Hautala</v>
      </c>
      <c r="C20" s="131">
        <v>11</v>
      </c>
      <c r="D20" s="134" t="str">
        <f>IF((VLOOKUP($D$6,Players,3+C20,0)=0),"",VLOOKUP($D$6,Players,3+C20,0))</f>
        <v>Koskinen Janne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Samu Latvala</v>
      </c>
      <c r="C21" s="131">
        <v>12</v>
      </c>
      <c r="D21" s="134">
        <f>IF((VLOOKUP($D$6,Players,3+C21,0)=0),"",VLOOKUP($D$6,Players,3+C21,0))</f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Jukka-Pekka Liukkonen</v>
      </c>
      <c r="C22" s="131">
        <v>13</v>
      </c>
      <c r="D22" s="134">
        <f>IF((VLOOKUP($D$6,Players,3+C22,0)=0),"",VLOOKUP($D$6,Players,3+C22,0))</f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16</v>
      </c>
      <c r="B23" s="134" t="str">
        <f>IF((VLOOKUP($B$6,Players,3+A23,0)=0),"",VLOOKUP($B$6,Players,3+A23,0))</f>
        <v>Anna-Kaisa Björk</v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Nelly Holmbäck</v>
      </c>
      <c r="C24" s="131">
        <v>15</v>
      </c>
      <c r="D24" s="134" t="str">
        <f>IF((VLOOKUP($D$6,Players,3+C24,0)=0),"",VLOOKUP($D$6,Players,3+C24,0))</f>
        <v>Heikki Jokinen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0.6777777777777778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Pietarsaaren Diving -80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5-1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13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D27" sqref="D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14</v>
      </c>
      <c r="C3" s="91" t="s">
        <v>132</v>
      </c>
      <c r="D3" s="92">
        <f>LOOKUP(B3,Otteluohjelma!A3:A17,Otteluohjelma!D3:D17)</f>
        <v>0.6840277777777778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/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PSK Kupla</v>
      </c>
      <c r="C6" s="115"/>
      <c r="D6" s="116" t="str">
        <f>LOOKUP(B3,Otteluohjelma!A3:A17,Otteluohjelma!C3:C17)</f>
        <v>Joensuun Urheilusukeltjat</v>
      </c>
      <c r="E6" s="107"/>
      <c r="F6" s="117">
        <v>0.32916666666666666</v>
      </c>
      <c r="G6" s="118"/>
      <c r="H6" s="119"/>
      <c r="I6" s="120"/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 t="s">
        <v>175</v>
      </c>
    </row>
    <row r="7" spans="1:17" ht="13.5" customHeight="1">
      <c r="A7" s="113"/>
      <c r="B7" s="114"/>
      <c r="C7" s="115"/>
      <c r="D7" s="116"/>
      <c r="E7" s="107"/>
      <c r="F7" s="126">
        <v>0</v>
      </c>
      <c r="G7" s="118"/>
      <c r="H7" s="119"/>
      <c r="I7" s="120"/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0.225</v>
      </c>
      <c r="G8" s="118"/>
      <c r="H8" s="119" t="s">
        <v>145</v>
      </c>
      <c r="I8" s="120"/>
      <c r="J8" s="121"/>
      <c r="K8" s="121" t="s">
        <v>145</v>
      </c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0</v>
      </c>
      <c r="Q8" s="164" t="s">
        <v>176</v>
      </c>
    </row>
    <row r="9" spans="1:17" ht="13.5" customHeight="1">
      <c r="A9" s="129" t="s">
        <v>146</v>
      </c>
      <c r="B9" s="165" t="str">
        <f>IF((VLOOKUP($B$6,Players,3,0)=0),"",VLOOKUP($B$6,Players,3,0))</f>
        <v>Nevalainen Markus</v>
      </c>
      <c r="C9" s="129" t="s">
        <v>146</v>
      </c>
      <c r="D9" s="165" t="str">
        <f>IF((VLOOKUP($D$6,Players,3,0)=0),"",VLOOKUP($D$6,Players,3,0))</f>
        <v>Seppälä Harri</v>
      </c>
      <c r="E9" s="107"/>
      <c r="F9" s="126">
        <v>0.12986111111111112</v>
      </c>
      <c r="G9" s="118"/>
      <c r="H9" s="119">
        <v>13</v>
      </c>
      <c r="I9" s="120"/>
      <c r="J9" s="121"/>
      <c r="K9" s="121"/>
      <c r="L9" s="121" t="s">
        <v>145</v>
      </c>
      <c r="M9" s="121"/>
      <c r="N9" s="122"/>
      <c r="O9" s="123">
        <f>IF(AND(I9="X",NOT(G9="")),(O8+1),(IF(F9="","",O8)))</f>
        <v>0</v>
      </c>
      <c r="P9" s="127">
        <f>IF(AND(I9="X",NOT(H9="")),(P8+1),(IF(F9="","",P8)))</f>
        <v>0</v>
      </c>
      <c r="Q9" s="164" t="s">
        <v>177</v>
      </c>
    </row>
    <row r="10" spans="1:17" ht="13.5" customHeight="1">
      <c r="A10" s="131">
        <v>1</v>
      </c>
      <c r="B10" s="134" t="str">
        <f>IF((VLOOKUP($B$6,Players,3+A10,0)=0),"",VLOOKUP($B$6,Players,3+A10,0))</f>
        <v>Lonka Harry</v>
      </c>
      <c r="C10" s="131">
        <v>1</v>
      </c>
      <c r="D10" s="134" t="str">
        <f>IF((VLOOKUP($D$6,Players,3+C10,0)=0),"",VLOOKUP($D$6,Players,3+C10,0))</f>
        <v>Hakkarainen Miikka</v>
      </c>
      <c r="E10" s="107"/>
      <c r="F10" s="126">
        <v>0.12986111111111112</v>
      </c>
      <c r="G10" s="118" t="s">
        <v>145</v>
      </c>
      <c r="H10" s="119"/>
      <c r="I10" s="120"/>
      <c r="J10" s="121"/>
      <c r="K10" s="121" t="s">
        <v>145</v>
      </c>
      <c r="L10" s="121"/>
      <c r="M10" s="121"/>
      <c r="N10" s="122"/>
      <c r="O10" s="123">
        <f>IF(AND(I10="X",NOT(G10="")),(O9+1),(IF(F10="","",O9)))</f>
        <v>0</v>
      </c>
      <c r="P10" s="127">
        <f>IF(AND(I10="X",NOT(H10="")),(P9+1),(IF(F10="","",P9)))</f>
        <v>0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Nurmi Totti</v>
      </c>
      <c r="C11" s="131">
        <v>2</v>
      </c>
      <c r="D11" s="134" t="str">
        <f>IF((VLOOKUP($D$6,Players,3+C11,0)=0),"",VLOOKUP($D$6,Players,3+C11,0))</f>
        <v>Seppälä Harri</v>
      </c>
      <c r="E11" s="107"/>
      <c r="F11" s="126">
        <v>0.1125</v>
      </c>
      <c r="G11" s="118">
        <v>99</v>
      </c>
      <c r="H11" s="119"/>
      <c r="I11" s="120" t="s">
        <v>145</v>
      </c>
      <c r="J11" s="121"/>
      <c r="K11" s="121"/>
      <c r="L11" s="121"/>
      <c r="M11" s="121"/>
      <c r="N11" s="122"/>
      <c r="O11" s="123">
        <f>IF(AND(I11="X",NOT(G11="")),(O10+1),(IF(F11="","",O10)))</f>
        <v>1</v>
      </c>
      <c r="P11" s="127">
        <f>IF(AND(I11="X",NOT(H11="")),(P10+1),(IF(F11="","",P10)))</f>
        <v>0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Lindgren Petri</v>
      </c>
      <c r="C12" s="131">
        <v>3</v>
      </c>
      <c r="D12" s="134" t="str">
        <f>IF((VLOOKUP($D$6,Players,3+C12,0)=0),"",VLOOKUP($D$6,Players,3+C12,0))</f>
        <v>Pennala Eero</v>
      </c>
      <c r="E12" s="107"/>
      <c r="F12" s="126">
        <v>0.09652777777777778</v>
      </c>
      <c r="G12" s="118" t="s">
        <v>145</v>
      </c>
      <c r="H12" s="119"/>
      <c r="I12" s="120"/>
      <c r="J12" s="121"/>
      <c r="K12" s="121" t="s">
        <v>145</v>
      </c>
      <c r="L12" s="121"/>
      <c r="M12" s="121"/>
      <c r="N12" s="122"/>
      <c r="O12" s="123">
        <f>IF(AND(I12="X",NOT(G12="")),(O11+1),(IF(F12="","",O11)))</f>
        <v>1</v>
      </c>
      <c r="P12" s="127">
        <f>IF(AND(I12="X",NOT(H12="")),(P11+1),(IF(F12="","",P11)))</f>
        <v>0</v>
      </c>
      <c r="Q12" s="164" t="s">
        <v>178</v>
      </c>
    </row>
    <row r="13" spans="1:17" ht="13.5" customHeight="1">
      <c r="A13" s="131">
        <v>4</v>
      </c>
      <c r="B13" s="166" t="str">
        <f>IF((VLOOKUP($B$6,Players,3+A13,0)=0),"",VLOOKUP($B$6,Players,3+A13,0))</f>
        <v>Kemppainen Pentti</v>
      </c>
      <c r="C13" s="131">
        <v>32</v>
      </c>
      <c r="D13" s="134" t="str">
        <f>IF((VLOOKUP($D$6,Players,3+C13,0)=0),"",VLOOKUP($D$6,Players,3+C13,0))</f>
        <v>Tyni Henri</v>
      </c>
      <c r="E13" s="107"/>
      <c r="F13" s="126">
        <v>0.043055555555555555</v>
      </c>
      <c r="G13" s="118"/>
      <c r="H13" s="119" t="s">
        <v>145</v>
      </c>
      <c r="I13" s="120"/>
      <c r="J13" s="121"/>
      <c r="K13" s="121" t="s">
        <v>145</v>
      </c>
      <c r="L13" s="121"/>
      <c r="M13" s="121"/>
      <c r="N13" s="122"/>
      <c r="O13" s="123">
        <f>IF(AND(I13="X",NOT(G13="")),(O12+1),(IF(F13="","",O12)))</f>
        <v>1</v>
      </c>
      <c r="P13" s="127">
        <f>IF(AND(I13="X",NOT(H13="")),(P12+1),(IF(F13="","",P12)))</f>
        <v>0</v>
      </c>
      <c r="Q13" s="164" t="s">
        <v>178</v>
      </c>
    </row>
    <row r="14" spans="1:17" ht="13.5" customHeight="1">
      <c r="A14" s="131">
        <v>50</v>
      </c>
      <c r="B14" s="134" t="str">
        <f>IF((VLOOKUP($B$6,Players,3+A14,0)=0),"",VLOOKUP($B$6,Players,3+A14,0))</f>
        <v>Ristola Yrjö</v>
      </c>
      <c r="C14" s="131">
        <v>44</v>
      </c>
      <c r="D14" s="134" t="str">
        <f>IF((VLOOKUP($D$6,Players,3+C14,0)=0),"",VLOOKUP($D$6,Players,3+C14,0))</f>
        <v>Sten Ulla</v>
      </c>
      <c r="E14" s="107"/>
      <c r="F14" s="126">
        <v>0.030555555555555555</v>
      </c>
      <c r="G14" s="118"/>
      <c r="H14" s="119" t="s">
        <v>145</v>
      </c>
      <c r="I14" s="120"/>
      <c r="J14" s="121"/>
      <c r="K14" s="121" t="s">
        <v>145</v>
      </c>
      <c r="L14" s="121"/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0</v>
      </c>
      <c r="Q14" s="164" t="s">
        <v>178</v>
      </c>
    </row>
    <row r="15" spans="1:17" ht="13.5" customHeight="1">
      <c r="A15" s="131">
        <v>6</v>
      </c>
      <c r="B15" s="134" t="str">
        <f>IF((VLOOKUP($B$6,Players,3+A15,0)=0),"",VLOOKUP($B$6,Players,3+A15,0))</f>
        <v>Selehov Leonid</v>
      </c>
      <c r="C15" s="131">
        <v>57</v>
      </c>
      <c r="D15" s="134" t="str">
        <f>IF((VLOOKUP($D$6,Players,3+C15,0)=0),"",VLOOKUP($D$6,Players,3+C15,0))</f>
        <v>Tiainen Janne</v>
      </c>
      <c r="E15" s="107"/>
      <c r="F15" s="126">
        <v>0</v>
      </c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0</v>
      </c>
      <c r="Q15" s="164"/>
    </row>
    <row r="16" spans="1:17" ht="13.5" customHeight="1">
      <c r="A16" s="131">
        <v>81</v>
      </c>
      <c r="B16" s="134" t="str">
        <f>IF((VLOOKUP($B$6,Players,3+A16,0)=0),"",VLOOKUP($B$6,Players,3+A16,0))</f>
        <v>Henriksson Mika</v>
      </c>
      <c r="C16" s="131">
        <v>7</v>
      </c>
      <c r="D16" s="134" t="str">
        <f>IF((VLOOKUP($D$6,Players,3+C16,0)=0),"",VLOOKUP($D$6,Players,3+C16,0))</f>
        <v>Partanen Jorma</v>
      </c>
      <c r="E16" s="107"/>
      <c r="F16" s="126">
        <v>0.2548611111111111</v>
      </c>
      <c r="G16" s="118">
        <v>99</v>
      </c>
      <c r="H16" s="119"/>
      <c r="I16" s="120" t="s">
        <v>145</v>
      </c>
      <c r="J16" s="121"/>
      <c r="K16" s="121"/>
      <c r="L16" s="121"/>
      <c r="M16" s="121"/>
      <c r="N16" s="122"/>
      <c r="O16" s="123">
        <f>IF(AND(I16="X",NOT(G16="")),(O15+1),(IF(F16="","",O15)))</f>
        <v>2</v>
      </c>
      <c r="P16" s="127">
        <f>IF(AND(I16="X",NOT(H16="")),(P15+1),(IF(F16="","",P15)))</f>
        <v>0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Nurmi Roy</v>
      </c>
      <c r="C17" s="131">
        <v>67</v>
      </c>
      <c r="D17" s="134" t="str">
        <f>IF((VLOOKUP($D$6,Players,3+C17,0)=0),"",VLOOKUP($D$6,Players,3+C17,0))</f>
        <v>Sinkkonen Harto</v>
      </c>
      <c r="E17" s="107"/>
      <c r="F17" s="126">
        <v>0.2548611111111111</v>
      </c>
      <c r="G17" s="118"/>
      <c r="H17" s="119" t="s">
        <v>145</v>
      </c>
      <c r="I17" s="120"/>
      <c r="J17" s="121"/>
      <c r="K17" s="121"/>
      <c r="L17" s="121"/>
      <c r="M17" s="121"/>
      <c r="N17" s="122" t="s">
        <v>145</v>
      </c>
      <c r="O17" s="123">
        <f>IF(AND(I17="X",NOT(G17="")),(O16+1),(IF(F17="","",O16)))</f>
        <v>2</v>
      </c>
      <c r="P17" s="127">
        <f>IF(AND(I17="X",NOT(H17="")),(P16+1),(IF(F17="","",P16)))</f>
        <v>0</v>
      </c>
      <c r="Q17" s="164"/>
    </row>
    <row r="18" spans="1:17" ht="13.5" customHeight="1">
      <c r="A18" s="131">
        <v>9</v>
      </c>
      <c r="B18" s="134" t="str">
        <f>IF((VLOOKUP($B$6,Players,3+A18,0)=0),"",VLOOKUP($B$6,Players,3+A18,0))</f>
        <v>Nurmi Otso</v>
      </c>
      <c r="C18" s="131">
        <v>84</v>
      </c>
      <c r="D18" s="134" t="str">
        <f>IF((VLOOKUP($D$6,Players,3+C18,0)=0),"",VLOOKUP($D$6,Players,3+C18,0))</f>
        <v>Koskenperä Jari</v>
      </c>
      <c r="E18" s="107"/>
      <c r="F18" s="126">
        <v>0.2326388888888889</v>
      </c>
      <c r="G18" s="118">
        <v>9</v>
      </c>
      <c r="H18" s="119"/>
      <c r="I18" s="120"/>
      <c r="J18" s="121"/>
      <c r="K18" s="121"/>
      <c r="L18" s="121" t="s">
        <v>145</v>
      </c>
      <c r="M18" s="121"/>
      <c r="N18" s="122"/>
      <c r="O18" s="123">
        <f>IF(AND(I18="X",NOT(G18="")),(O17+1),(IF(F18="","",O17)))</f>
        <v>2</v>
      </c>
      <c r="P18" s="127">
        <f>IF(AND(I18="X",NOT(H18="")),(P17+1),(IF(F18="","",P17)))</f>
        <v>0</v>
      </c>
      <c r="Q18" s="164" t="s">
        <v>160</v>
      </c>
    </row>
    <row r="19" spans="1:17" ht="13.5" customHeight="1">
      <c r="A19" s="131">
        <v>10</v>
      </c>
      <c r="B19" s="134" t="str">
        <f>IF((VLOOKUP($B$6,Players,3+A19,0)=0),"",VLOOKUP($B$6,Players,3+A19,0))</f>
        <v>Nevalainen Markus</v>
      </c>
      <c r="C19" s="131">
        <v>10</v>
      </c>
      <c r="D19" s="134" t="str">
        <f>IF((VLOOKUP($D$6,Players,3+C19,0)=0),"",VLOOKUP($D$6,Players,3+C19,0))</f>
        <v>Gavirilov Juha</v>
      </c>
      <c r="E19" s="107"/>
      <c r="F19" s="126">
        <v>0.2326388888888889</v>
      </c>
      <c r="G19" s="118"/>
      <c r="H19" s="119" t="s">
        <v>145</v>
      </c>
      <c r="I19" s="120"/>
      <c r="J19" s="121"/>
      <c r="K19" s="121" t="s">
        <v>145</v>
      </c>
      <c r="L19" s="121"/>
      <c r="M19" s="121"/>
      <c r="N19" s="122"/>
      <c r="O19" s="123">
        <f>IF(AND(I19="X",NOT(G19="")),(O18+1),(IF(F19="","",O18)))</f>
        <v>2</v>
      </c>
      <c r="P19" s="127">
        <f>IF(AND(I19="X",NOT(H19="")),(P18+1),(IF(F19="","",P18)))</f>
        <v>0</v>
      </c>
      <c r="Q19" s="164"/>
    </row>
    <row r="20" spans="1:17" ht="13.5" customHeight="1">
      <c r="A20" s="131">
        <v>11</v>
      </c>
      <c r="B20" s="166" t="str">
        <f>IF((VLOOKUP($B$6,Players,3+A20,0)=0),"",VLOOKUP($B$6,Players,3+A20,0))</f>
        <v>Tuutti Timmi</v>
      </c>
      <c r="C20" s="131">
        <v>11</v>
      </c>
      <c r="D20" s="134">
        <f>IF((VLOOKUP($D$6,Players,3+C20,0)=0),"",VLOOKUP($D$6,Players,3+C20,0))</f>
      </c>
      <c r="E20" s="107"/>
      <c r="F20" s="126">
        <v>0.12916666666666668</v>
      </c>
      <c r="G20" s="118">
        <v>5</v>
      </c>
      <c r="H20" s="119"/>
      <c r="I20" s="120"/>
      <c r="J20" s="121"/>
      <c r="K20" s="121"/>
      <c r="L20" s="121" t="s">
        <v>145</v>
      </c>
      <c r="M20" s="121"/>
      <c r="N20" s="122"/>
      <c r="O20" s="123">
        <f>IF(AND(I20="X",NOT(G20="")),(O19+1),(IF(F20="","",O19)))</f>
        <v>2</v>
      </c>
      <c r="P20" s="127">
        <f>IF(AND(I20="X",NOT(H20="")),(P19+1),(IF(F20="","",P19)))</f>
        <v>0</v>
      </c>
      <c r="Q20" s="164" t="s">
        <v>160</v>
      </c>
    </row>
    <row r="21" spans="1:17" ht="13.5" customHeight="1">
      <c r="A21" s="131">
        <v>12</v>
      </c>
      <c r="B21" s="134" t="str">
        <f>IF((VLOOKUP($B$6,Players,3+A21,0)=0),"",VLOOKUP($B$6,Players,3+A21,0))</f>
        <v>Grönholm Juho</v>
      </c>
      <c r="C21" s="131">
        <v>12</v>
      </c>
      <c r="D21" s="134">
        <f>IF((VLOOKUP($D$6,Players,3+C21,0)=0),"",VLOOKUP($D$6,Players,3+C21,0))</f>
      </c>
      <c r="E21" s="107"/>
      <c r="F21" s="126">
        <v>0.12916666666666668</v>
      </c>
      <c r="G21" s="118" t="s">
        <v>145</v>
      </c>
      <c r="H21" s="119"/>
      <c r="I21" s="120"/>
      <c r="J21" s="121"/>
      <c r="K21" s="121"/>
      <c r="L21" s="121"/>
      <c r="M21" s="121"/>
      <c r="N21" s="122" t="s">
        <v>145</v>
      </c>
      <c r="O21" s="123">
        <f>IF(AND(I21="X",NOT(G21="")),(O20+1),(IF(F21="","",O20)))</f>
        <v>2</v>
      </c>
      <c r="P21" s="127">
        <f>IF(AND(I21="X",NOT(H21="")),(P20+1),(IF(F21="","",P20)))</f>
        <v>0</v>
      </c>
      <c r="Q21" s="164"/>
    </row>
    <row r="22" spans="1:17" ht="13.5" customHeight="1">
      <c r="A22" s="131">
        <v>13</v>
      </c>
      <c r="B22" s="167" t="str">
        <f>IF((VLOOKUP($B$6,Players,3+A22,0)=0),"",VLOOKUP($B$6,Players,3+A22,0))</f>
        <v>Mörä Tuomo</v>
      </c>
      <c r="C22" s="131">
        <v>13</v>
      </c>
      <c r="D22" s="134" t="str">
        <f>IF((VLOOKUP($D$6,Players,3+C22,0)=0),"",VLOOKUP($D$6,Players,3+C22,0))</f>
        <v>Sinkkonen Marko</v>
      </c>
      <c r="E22" s="133"/>
      <c r="F22" s="126">
        <v>0.12916666666666668</v>
      </c>
      <c r="G22" s="118"/>
      <c r="H22" s="119" t="s">
        <v>145</v>
      </c>
      <c r="I22" s="120"/>
      <c r="J22" s="121"/>
      <c r="K22" s="121" t="s">
        <v>145</v>
      </c>
      <c r="L22" s="121"/>
      <c r="M22" s="121"/>
      <c r="N22" s="122"/>
      <c r="O22" s="123">
        <f>IF(AND(I22="X",NOT(G22="")),(O21+1),(IF(F22="","",O21)))</f>
        <v>2</v>
      </c>
      <c r="P22" s="127">
        <f>IF(AND(I22="X",NOT(H22="")),(P21+1),(IF(F22="","",P21)))</f>
        <v>0</v>
      </c>
      <c r="Q22" s="164"/>
    </row>
    <row r="23" spans="1:17" ht="13.5" customHeight="1">
      <c r="A23" s="131">
        <v>99</v>
      </c>
      <c r="B23" s="134" t="str">
        <f>IF((VLOOKUP($B$6,Players,3+A23,0)=0),"",VLOOKUP($B$6,Players,3+A23,0))</f>
        <v>Lehti Teemu</v>
      </c>
      <c r="C23" s="131">
        <v>14</v>
      </c>
      <c r="D23" s="134">
        <f>IF((VLOOKUP($D$6,Players,3+C23,0)=0),"",VLOOKUP($D$6,Players,3+C23,0))</f>
      </c>
      <c r="E23" s="133"/>
      <c r="F23" s="126">
        <v>0.09652777777777778</v>
      </c>
      <c r="G23" s="118">
        <v>99</v>
      </c>
      <c r="H23" s="119"/>
      <c r="I23" s="120" t="s">
        <v>145</v>
      </c>
      <c r="J23" s="121"/>
      <c r="K23" s="121"/>
      <c r="L23" s="121"/>
      <c r="M23" s="121"/>
      <c r="N23" s="122"/>
      <c r="O23" s="123">
        <f>IF(AND(I23="X",NOT(G23="")),(O22+1),(IF(F23="","",O22)))</f>
        <v>3</v>
      </c>
      <c r="P23" s="127">
        <f>IF(AND(I23="X",NOT(H23="")),(P22+1),(IF(F23="","",P22)))</f>
        <v>0</v>
      </c>
      <c r="Q23" s="164"/>
    </row>
    <row r="24" spans="1:17" ht="13.5" customHeight="1">
      <c r="A24" s="131">
        <v>15</v>
      </c>
      <c r="B24" s="166" t="str">
        <f>IF((VLOOKUP($B$6,Players,3+A24,0)=0),"",VLOOKUP($B$6,Players,3+A24,0))</f>
        <v>Ylhäisi Jussi</v>
      </c>
      <c r="C24" s="131">
        <v>15</v>
      </c>
      <c r="D24" s="134" t="str">
        <f>IF((VLOOKUP($D$6,Players,3+C24,0)=0),"",VLOOKUP($D$6,Players,3+C24,0))</f>
        <v>Parviainen Pasi</v>
      </c>
      <c r="E24" s="133"/>
      <c r="F24" s="126">
        <v>0.019444444444444445</v>
      </c>
      <c r="G24" s="118">
        <v>3</v>
      </c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  <v>3</v>
      </c>
      <c r="P24" s="127">
        <f>IF(AND(I24="X",NOT(H24="")),(P23+1),(IF(F24="","",P23)))</f>
        <v>0</v>
      </c>
      <c r="Q24" s="164" t="s">
        <v>160</v>
      </c>
    </row>
    <row r="25" spans="1:17" ht="13.5" customHeight="1">
      <c r="A25" s="135"/>
      <c r="B25" s="136" t="str">
        <f>CONCATENATE("Yhteensä: ",15-COUNTIF(B10:B24,"")," pelaajaa")</f>
        <v>Yhteensä: 15 pelaajaa</v>
      </c>
      <c r="C25" s="135"/>
      <c r="D25" s="136" t="str">
        <f>CONCATENATE("Yhteensä: ",15-COUNTIF(D10:D24,"")," pelaajaa")</f>
        <v>Yhteensä: 12 pelaajaa</v>
      </c>
      <c r="E25" s="133"/>
      <c r="F25" s="126">
        <v>0.019444444444444445</v>
      </c>
      <c r="G25" s="118"/>
      <c r="H25" s="119" t="s">
        <v>145</v>
      </c>
      <c r="I25" s="120"/>
      <c r="J25" s="121"/>
      <c r="K25" s="121" t="s">
        <v>145</v>
      </c>
      <c r="L25" s="121"/>
      <c r="M25" s="121"/>
      <c r="N25" s="122"/>
      <c r="O25" s="123">
        <f>IF(AND(I25="X",NOT(G25="")),(O24+1),(IF(F25="","",O24)))</f>
        <v>3</v>
      </c>
      <c r="P25" s="127">
        <f>IF(AND(I25="X",NOT(H25="")),(P24+1),(IF(F25="","",P24)))</f>
        <v>0</v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0.7055555555555556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PSK Kupla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3-0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14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0"/>
  <sheetViews>
    <sheetView showGridLines="0" tabSelected="1" zoomScale="80" zoomScaleNormal="80" workbookViewId="0" topLeftCell="A1">
      <selection activeCell="D29" sqref="D29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15</v>
      </c>
      <c r="C3" s="91" t="s">
        <v>132</v>
      </c>
      <c r="D3" s="92">
        <f>LOOKUP(B3,Otteluohjelma!A3:A17,Otteluohjelma!D3:D17)</f>
        <v>0.7048611111111112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Riihimäen Urheilusukeltajat</v>
      </c>
      <c r="C6" s="115"/>
      <c r="D6" s="116" t="str">
        <f>LOOKUP(B3,Otteluohjelma!A3:A17,Otteluohjelma!C3:C17)</f>
        <v>Hämeenlinnan Sukeltajat</v>
      </c>
      <c r="E6" s="107"/>
      <c r="F6" s="117">
        <v>0.030555555555555555</v>
      </c>
      <c r="G6" s="118"/>
      <c r="H6" s="119" t="s">
        <v>145</v>
      </c>
      <c r="I6" s="120"/>
      <c r="J6" s="121"/>
      <c r="K6" s="121" t="s">
        <v>145</v>
      </c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 t="s">
        <v>179</v>
      </c>
    </row>
    <row r="7" spans="1:17" ht="13.5" customHeight="1">
      <c r="A7" s="113"/>
      <c r="B7" s="114"/>
      <c r="C7" s="115"/>
      <c r="D7" s="116"/>
      <c r="E7" s="107"/>
      <c r="F7" s="126">
        <v>0</v>
      </c>
      <c r="G7" s="118"/>
      <c r="H7" s="119"/>
      <c r="I7" s="120"/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0.15555555555555556</v>
      </c>
      <c r="G8" s="118">
        <v>3</v>
      </c>
      <c r="H8" s="119"/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1</v>
      </c>
      <c r="P8" s="127">
        <f>IF(AND(I8="X",NOT(H8="")),(P7+1),(IF(F8="","",P7)))</f>
        <v>0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Tauru Jarkko</v>
      </c>
      <c r="C9" s="129" t="s">
        <v>146</v>
      </c>
      <c r="D9" s="165" t="str">
        <f>IF((VLOOKUP($D$6,Players,3,0)=0),"",VLOOKUP($D$6,Players,3,0))</f>
        <v>Pykälistö Janne</v>
      </c>
      <c r="E9" s="107"/>
      <c r="F9" s="126">
        <v>0.1</v>
      </c>
      <c r="G9" s="118" t="s">
        <v>145</v>
      </c>
      <c r="H9" s="119"/>
      <c r="I9" s="120"/>
      <c r="J9" s="121"/>
      <c r="K9" s="121"/>
      <c r="L9" s="121"/>
      <c r="M9" s="121"/>
      <c r="N9" s="122" t="s">
        <v>145</v>
      </c>
      <c r="O9" s="123">
        <f>IF(AND(I9="X",NOT(G9="")),(O8+1),(IF(F9="","",O8)))</f>
        <v>1</v>
      </c>
      <c r="P9" s="127">
        <f>IF(AND(I9="X",NOT(H9="")),(P8+1),(IF(F9="","",P8)))</f>
        <v>0</v>
      </c>
      <c r="Q9" s="164"/>
    </row>
    <row r="10" spans="1:17" ht="13.5" customHeight="1">
      <c r="A10" s="131">
        <v>80</v>
      </c>
      <c r="B10" s="134" t="str">
        <f>IF((VLOOKUP($B$6,Players,3+A10,0)=0),"",VLOOKUP($B$6,Players,3+A10,0))</f>
        <v>Lintunen Valtteri</v>
      </c>
      <c r="C10" s="131">
        <v>30</v>
      </c>
      <c r="D10" s="134" t="str">
        <f>IF((VLOOKUP($D$6,Players,3+C10,0)=0),"",VLOOKUP($D$6,Players,3+C10,0))</f>
        <v>Rassi Mikko</v>
      </c>
      <c r="E10" s="107"/>
      <c r="F10" s="126">
        <v>0.1</v>
      </c>
      <c r="G10" s="118" t="s">
        <v>145</v>
      </c>
      <c r="H10" s="119"/>
      <c r="I10" s="120"/>
      <c r="J10" s="121"/>
      <c r="K10" s="121" t="s">
        <v>145</v>
      </c>
      <c r="L10" s="121"/>
      <c r="M10" s="121"/>
      <c r="N10" s="122"/>
      <c r="O10" s="123">
        <f>IF(AND(I10="X",NOT(G10="")),(O9+1),(IF(F10="","",O9)))</f>
        <v>1</v>
      </c>
      <c r="P10" s="127">
        <f>IF(AND(I10="X",NOT(H10="")),(P9+1),(IF(F10="","",P9)))</f>
        <v>0</v>
      </c>
      <c r="Q10" s="164" t="s">
        <v>179</v>
      </c>
    </row>
    <row r="11" spans="1:17" ht="13.5" customHeight="1">
      <c r="A11" s="131">
        <v>66</v>
      </c>
      <c r="B11" s="134" t="str">
        <f>IF((VLOOKUP($B$6,Players,3+A11,0)=0),"",VLOOKUP($B$6,Players,3+A11,0))</f>
        <v>Pelttari Teemu</v>
      </c>
      <c r="C11" s="131">
        <v>35</v>
      </c>
      <c r="D11" s="134" t="str">
        <f>IF((VLOOKUP($D$6,Players,3+C11,0)=0),"",VLOOKUP($D$6,Players,3+C11,0))</f>
        <v>Silvola Petteri</v>
      </c>
      <c r="E11" s="107"/>
      <c r="F11" s="126">
        <v>0.03611111111111111</v>
      </c>
      <c r="G11" s="118">
        <v>8</v>
      </c>
      <c r="H11" s="119"/>
      <c r="I11" s="120" t="s">
        <v>145</v>
      </c>
      <c r="J11" s="121"/>
      <c r="K11" s="121"/>
      <c r="L11" s="121"/>
      <c r="M11" s="121"/>
      <c r="N11" s="122"/>
      <c r="O11" s="123">
        <f>IF(AND(I11="X",NOT(G11="")),(O10+1),(IF(F11="","",O10)))</f>
        <v>2</v>
      </c>
      <c r="P11" s="127">
        <f>IF(AND(I11="X",NOT(H11="")),(P10+1),(IF(F11="","",P10)))</f>
        <v>0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Åman Pasi</v>
      </c>
      <c r="C12" s="131">
        <v>3</v>
      </c>
      <c r="D12" s="134" t="str">
        <f>IF((VLOOKUP($D$6,Players,3+C12,0)=0),"",VLOOKUP($D$6,Players,3+C12,0))</f>
        <v>Liukkonen Henri</v>
      </c>
      <c r="E12" s="107"/>
      <c r="F12" s="126"/>
      <c r="G12" s="118"/>
      <c r="H12" s="119"/>
      <c r="I12" s="120"/>
      <c r="J12" s="121"/>
      <c r="K12" s="121"/>
      <c r="L12" s="121"/>
      <c r="M12" s="121"/>
      <c r="N12" s="122"/>
      <c r="O12" s="123">
        <f>IF(AND(I12="X",NOT(G12="")),(O11+1),(IF(F12="","",O11)))</f>
      </c>
      <c r="P12" s="127">
        <f>IF(AND(I12="X",NOT(H12="")),(P11+1),(IF(F12="","",P11)))</f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 t="str">
        <f>IF((VLOOKUP($D$6,Players,3+C13,0)=0),"",VLOOKUP($D$6,Players,3+C13,0))</f>
        <v>Kukkola Olli</v>
      </c>
      <c r="E13" s="107"/>
      <c r="F13" s="126"/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</c>
      <c r="P13" s="127">
        <f>IF(AND(I13="X",NOT(H13="")),(P12+1),(IF(F13="","",P12)))</f>
      </c>
      <c r="Q13" s="164"/>
    </row>
    <row r="14" spans="1:17" ht="13.5" customHeight="1">
      <c r="A14" s="131">
        <v>5</v>
      </c>
      <c r="B14" s="134">
        <f>IF((VLOOKUP($B$6,Players,3+A14,0)=0),"",VLOOKUP($B$6,Players,3+A14,0))</f>
      </c>
      <c r="C14" s="131">
        <v>48</v>
      </c>
      <c r="D14" s="134" t="str">
        <f>IF((VLOOKUP($D$6,Players,3+C14,0)=0),"",VLOOKUP($D$6,Players,3+C14,0))</f>
        <v>Luukko Heikki</v>
      </c>
      <c r="E14" s="107"/>
      <c r="F14" s="126"/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</c>
      <c r="P14" s="127">
        <f>IF(AND(I14="X",NOT(H14="")),(P13+1),(IF(F14="","",P13)))</f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Jaro Laitonen</v>
      </c>
      <c r="C15" s="131">
        <v>6</v>
      </c>
      <c r="D15" s="134" t="str">
        <f>IF((VLOOKUP($D$6,Players,3+C15,0)=0),"",VLOOKUP($D$6,Players,3+C15,0))</f>
        <v>Pykälistö Janne</v>
      </c>
      <c r="E15" s="107"/>
      <c r="F15" s="126"/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</c>
      <c r="P15" s="127">
        <f>IF(AND(I15="X",NOT(H15="")),(P14+1),(IF(F15="","",P14)))</f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7</v>
      </c>
      <c r="D16" s="134" t="str">
        <f>IF((VLOOKUP($D$6,Players,3+C16,0)=0),"",VLOOKUP($D$6,Players,3+C16,0))</f>
        <v>Riikonen Riku</v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Rantamäki Reijo</v>
      </c>
      <c r="C17" s="131">
        <v>8</v>
      </c>
      <c r="D17" s="134" t="str">
        <f>IF((VLOOKUP($D$6,Players,3+C17,0)=0),"",VLOOKUP($D$6,Players,3+C17,0))</f>
        <v>Enberg Marko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 t="str">
        <f>IF((VLOOKUP($D$6,Players,3+C18,0)=0),"",VLOOKUP($D$6,Players,3+C18,0))</f>
        <v>Vaahtera Antti</v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>
        <f>IF((VLOOKUP($B$6,Players,3+A19,0)=0),"",VLOOKUP($B$6,Players,3+A19,0))</f>
      </c>
      <c r="C19" s="131">
        <v>10</v>
      </c>
      <c r="D19" s="134">
        <f>IF((VLOOKUP($D$6,Players,3+C19,0)=0),"",VLOOKUP($D$6,Players,3+C19,0))</f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Suomalainen Tero</v>
      </c>
      <c r="C20" s="131">
        <v>11</v>
      </c>
      <c r="D20" s="134">
        <f>IF((VLOOKUP($D$6,Players,3+C20,0)=0),"",VLOOKUP($D$6,Players,3+C20,0))</f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Jari Laitonen</v>
      </c>
      <c r="C21" s="131">
        <v>12</v>
      </c>
      <c r="D21" s="134" t="str">
        <f>IF((VLOOKUP($D$6,Players,3+C21,0)=0),"",VLOOKUP($D$6,Players,3+C21,0))</f>
        <v>Salonen Janne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Suomalainen Tomi</v>
      </c>
      <c r="C22" s="131">
        <v>13</v>
      </c>
      <c r="D22" s="134" t="str">
        <f>IF((VLOOKUP($D$6,Players,3+C22,0)=0),"",VLOOKUP($D$6,Players,3+C22,0))</f>
        <v>Sell Oskari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 t="str">
        <f>IF((VLOOKUP($B$6,Players,3+A23,0)=0),"",VLOOKUP($B$6,Players,3+A23,0))</f>
        <v>Tauru Jarkko</v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Tom Holmbäck</v>
      </c>
      <c r="C24" s="131">
        <v>16</v>
      </c>
      <c r="D24" s="134" t="str">
        <f>IF((VLOOKUP($D$6,Players,3+C24,0)=0),"",VLOOKUP($D$6,Players,3+C24,0))</f>
        <v>Setälä Jouni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12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0.7243055555555555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Riihimäen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2-0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15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B5" sqref="B5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 t="e">
        <f>LOOKUP(B3,Otteluohjelma!A2:A8,Otteluohjelma!D2:D8)</f>
        <v>#N/A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0</v>
      </c>
      <c r="C3" s="91" t="s">
        <v>132</v>
      </c>
      <c r="D3" s="92" t="e">
        <f>LOOKUP(B3,Otteluohjelma!A3:A17,Otteluohjelma!D3:D17)</f>
        <v>#N/A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>
        <v>0.625</v>
      </c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e">
        <f>LOOKUP(B3,Otteluohjelma!A3:B17)</f>
        <v>#N/A</v>
      </c>
      <c r="C6" s="115"/>
      <c r="D6" s="116" t="e">
        <f>LOOKUP(B3,Otteluohjelma!A3:A17,Otteluohjelma!C3:C17)</f>
        <v>#N/A</v>
      </c>
      <c r="E6" s="107"/>
      <c r="F6" s="117"/>
      <c r="G6" s="118"/>
      <c r="H6" s="119"/>
      <c r="I6" s="120"/>
      <c r="J6" s="121"/>
      <c r="K6" s="121"/>
      <c r="L6" s="121"/>
      <c r="M6" s="121"/>
      <c r="N6" s="122"/>
      <c r="O6" s="123">
        <f>IF(AND(I6="X",NOT(G6="")),(O5+1),(IF(F6="","",O5)))</f>
      </c>
      <c r="P6" s="124">
        <f>IF(AND(I6="X",NOT(H6="")),(P5+1),(IF(F6="","",P5)))</f>
      </c>
      <c r="Q6" s="163"/>
    </row>
    <row r="7" spans="1:17" ht="13.5" customHeight="1">
      <c r="A7" s="113"/>
      <c r="B7" s="114"/>
      <c r="C7" s="115"/>
      <c r="D7" s="116"/>
      <c r="E7" s="107"/>
      <c r="F7" s="126"/>
      <c r="G7" s="118"/>
      <c r="H7" s="119"/>
      <c r="I7" s="120"/>
      <c r="J7" s="121"/>
      <c r="K7" s="121"/>
      <c r="L7" s="121"/>
      <c r="M7" s="121"/>
      <c r="N7" s="122"/>
      <c r="O7" s="123">
        <f>IF(AND(I7="X",NOT(G7="")),(O6+1),(IF(F7="","",O6)))</f>
      </c>
      <c r="P7" s="127">
        <f>IF(AND(I7="X",NOT(H7="")),(P6+1),(IF(F7="","",P6)))</f>
      </c>
      <c r="Q7" s="164"/>
    </row>
    <row r="8" spans="1:17" ht="13.5" customHeight="1">
      <c r="A8" s="113"/>
      <c r="B8" s="114"/>
      <c r="C8" s="115"/>
      <c r="D8" s="116"/>
      <c r="E8" s="107"/>
      <c r="F8" s="126"/>
      <c r="G8" s="118"/>
      <c r="H8" s="119"/>
      <c r="I8" s="120"/>
      <c r="J8" s="121"/>
      <c r="K8" s="121"/>
      <c r="L8" s="121"/>
      <c r="M8" s="121"/>
      <c r="N8" s="122"/>
      <c r="O8" s="123">
        <f>IF(AND(I8="X",NOT(G8="")),(O7+1),(IF(F8="","",O7)))</f>
      </c>
      <c r="P8" s="127">
        <f>IF(AND(I8="X",NOT(H8="")),(P7+1),(IF(F8="","",P7)))</f>
      </c>
      <c r="Q8" s="164"/>
    </row>
    <row r="9" spans="1:17" ht="13.5" customHeight="1">
      <c r="A9" s="129" t="s">
        <v>146</v>
      </c>
      <c r="B9" s="165" t="e">
        <f>IF((VLOOKUP($B$6,Players,3,0)=0),"",VLOOKUP($B$6,Players,3,0))</f>
        <v>#N/A</v>
      </c>
      <c r="C9" s="129" t="s">
        <v>146</v>
      </c>
      <c r="D9" s="165" t="e">
        <f>IF((VLOOKUP($D$6,Players,3,0)=0),"",VLOOKUP($D$6,Players,3,0))</f>
        <v>#N/A</v>
      </c>
      <c r="E9" s="107"/>
      <c r="F9" s="126"/>
      <c r="G9" s="118"/>
      <c r="H9" s="119"/>
      <c r="I9" s="120"/>
      <c r="J9" s="121"/>
      <c r="K9" s="121"/>
      <c r="L9" s="121"/>
      <c r="M9" s="121"/>
      <c r="N9" s="122"/>
      <c r="O9" s="123">
        <f>IF(AND(I9="X",NOT(G9="")),(O8+1),(IF(F9="","",O8)))</f>
      </c>
      <c r="P9" s="127">
        <f>IF(AND(I9="X",NOT(H9="")),(P8+1),(IF(F9="","",P8)))</f>
      </c>
      <c r="Q9" s="164"/>
    </row>
    <row r="10" spans="1:17" ht="13.5" customHeight="1">
      <c r="A10" s="131">
        <v>1</v>
      </c>
      <c r="B10" s="134" t="e">
        <f>IF((VLOOKUP($B$6,Players,3+A10,0)=0),"",VLOOKUP($B$6,Players,3+A10,0))</f>
        <v>#N/A</v>
      </c>
      <c r="C10" s="131">
        <v>1</v>
      </c>
      <c r="D10" s="134" t="e">
        <f>IF((VLOOKUP($D$6,Players,3+C10,0)=0),"",VLOOKUP($D$6,Players,3+C10,0))</f>
        <v>#N/A</v>
      </c>
      <c r="E10" s="107"/>
      <c r="F10" s="126"/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</c>
      <c r="P10" s="127">
        <f>IF(AND(I10="X",NOT(H10="")),(P9+1),(IF(F10="","",P9)))</f>
      </c>
      <c r="Q10" s="164"/>
    </row>
    <row r="11" spans="1:17" ht="13.5" customHeight="1">
      <c r="A11" s="131">
        <v>2</v>
      </c>
      <c r="B11" s="134" t="e">
        <f>IF((VLOOKUP($B$6,Players,3+A11,0)=0),"",VLOOKUP($B$6,Players,3+A11,0))</f>
        <v>#N/A</v>
      </c>
      <c r="C11" s="131">
        <v>2</v>
      </c>
      <c r="D11" s="134" t="e">
        <f>IF((VLOOKUP($D$6,Players,3+C11,0)=0),"",VLOOKUP($D$6,Players,3+C11,0))</f>
        <v>#N/A</v>
      </c>
      <c r="E11" s="107"/>
      <c r="F11" s="126"/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</c>
      <c r="P11" s="127">
        <f>IF(AND(I11="X",NOT(H11="")),(P10+1),(IF(F11="","",P10)))</f>
      </c>
      <c r="Q11" s="164"/>
    </row>
    <row r="12" spans="1:17" ht="13.5" customHeight="1">
      <c r="A12" s="131">
        <v>3</v>
      </c>
      <c r="B12" s="134" t="e">
        <f>IF((VLOOKUP($B$6,Players,3+A12,0)=0),"",VLOOKUP($B$6,Players,3+A12,0))</f>
        <v>#N/A</v>
      </c>
      <c r="C12" s="131">
        <v>3</v>
      </c>
      <c r="D12" s="134" t="e">
        <f>IF((VLOOKUP($D$6,Players,3+C12,0)=0),"",VLOOKUP($D$6,Players,3+C12,0))</f>
        <v>#N/A</v>
      </c>
      <c r="E12" s="107"/>
      <c r="F12" s="126"/>
      <c r="G12" s="118"/>
      <c r="H12" s="119"/>
      <c r="I12" s="120"/>
      <c r="J12" s="121"/>
      <c r="K12" s="121"/>
      <c r="L12" s="121"/>
      <c r="M12" s="121"/>
      <c r="N12" s="122"/>
      <c r="O12" s="123">
        <f>IF(AND(I12="X",NOT(G12="")),(O11+1),(IF(F12="","",O11)))</f>
      </c>
      <c r="P12" s="127">
        <f>IF(AND(I12="X",NOT(H12="")),(P11+1),(IF(F12="","",P11)))</f>
      </c>
      <c r="Q12" s="164"/>
    </row>
    <row r="13" spans="1:17" ht="13.5" customHeight="1">
      <c r="A13" s="131">
        <v>4</v>
      </c>
      <c r="B13" s="134" t="e">
        <f>IF((VLOOKUP($B$6,Players,3+A13,0)=0),"",VLOOKUP($B$6,Players,3+A13,0))</f>
        <v>#N/A</v>
      </c>
      <c r="C13" s="131">
        <v>4</v>
      </c>
      <c r="D13" s="134" t="e">
        <f>IF((VLOOKUP($D$6,Players,3+C13,0)=0),"",VLOOKUP($D$6,Players,3+C13,0))</f>
        <v>#N/A</v>
      </c>
      <c r="E13" s="107"/>
      <c r="F13" s="126"/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</c>
      <c r="P13" s="127">
        <f>IF(AND(I13="X",NOT(H13="")),(P12+1),(IF(F13="","",P12)))</f>
      </c>
      <c r="Q13" s="164"/>
    </row>
    <row r="14" spans="1:17" ht="13.5" customHeight="1">
      <c r="A14" s="131">
        <v>5</v>
      </c>
      <c r="B14" s="134" t="e">
        <f>IF((VLOOKUP($B$6,Players,3+A14,0)=0),"",VLOOKUP($B$6,Players,3+A14,0))</f>
        <v>#N/A</v>
      </c>
      <c r="C14" s="131">
        <v>5</v>
      </c>
      <c r="D14" s="134" t="e">
        <f>IF((VLOOKUP($D$6,Players,3+C14,0)=0),"",VLOOKUP($D$6,Players,3+C14,0))</f>
        <v>#N/A</v>
      </c>
      <c r="E14" s="107"/>
      <c r="F14" s="126"/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</c>
      <c r="P14" s="127">
        <f>IF(AND(I14="X",NOT(H14="")),(P13+1),(IF(F14="","",P13)))</f>
      </c>
      <c r="Q14" s="164"/>
    </row>
    <row r="15" spans="1:17" ht="13.5" customHeight="1">
      <c r="A15" s="131">
        <v>6</v>
      </c>
      <c r="B15" s="134" t="e">
        <f>IF((VLOOKUP($B$6,Players,3+A15,0)=0),"",VLOOKUP($B$6,Players,3+A15,0))</f>
        <v>#N/A</v>
      </c>
      <c r="C15" s="131">
        <v>6</v>
      </c>
      <c r="D15" s="134" t="e">
        <f>IF((VLOOKUP($D$6,Players,3+C15,0)=0),"",VLOOKUP($D$6,Players,3+C15,0))</f>
        <v>#N/A</v>
      </c>
      <c r="E15" s="107"/>
      <c r="F15" s="126"/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</c>
      <c r="P15" s="127">
        <f>IF(AND(I15="X",NOT(H15="")),(P14+1),(IF(F15="","",P14)))</f>
      </c>
      <c r="Q15" s="164"/>
    </row>
    <row r="16" spans="1:17" ht="13.5" customHeight="1">
      <c r="A16" s="131">
        <v>7</v>
      </c>
      <c r="B16" s="134" t="e">
        <f>IF((VLOOKUP($B$6,Players,3+A16,0)=0),"",VLOOKUP($B$6,Players,3+A16,0))</f>
        <v>#N/A</v>
      </c>
      <c r="C16" s="131">
        <v>7</v>
      </c>
      <c r="D16" s="134" t="e">
        <f>IF((VLOOKUP($D$6,Players,3+C16,0)=0),"",VLOOKUP($D$6,Players,3+C16,0))</f>
        <v>#N/A</v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 t="e">
        <f>IF((VLOOKUP($B$6,Players,3+A17,0)=0),"",VLOOKUP($B$6,Players,3+A17,0))</f>
        <v>#N/A</v>
      </c>
      <c r="C17" s="131">
        <v>8</v>
      </c>
      <c r="D17" s="134" t="e">
        <f>IF((VLOOKUP($D$6,Players,3+C17,0)=0),"",VLOOKUP($D$6,Players,3+C17,0))</f>
        <v>#N/A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 t="e">
        <f>IF((VLOOKUP($B$6,Players,3+A18,0)=0),"",VLOOKUP($B$6,Players,3+A18,0))</f>
        <v>#N/A</v>
      </c>
      <c r="C18" s="131">
        <v>9</v>
      </c>
      <c r="D18" s="134" t="e">
        <f>IF((VLOOKUP($D$6,Players,3+C18,0)=0),"",VLOOKUP($D$6,Players,3+C18,0))</f>
        <v>#N/A</v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e">
        <f>IF((VLOOKUP($B$6,Players,3+A19,0)=0),"",VLOOKUP($B$6,Players,3+A19,0))</f>
        <v>#N/A</v>
      </c>
      <c r="C19" s="131">
        <v>10</v>
      </c>
      <c r="D19" s="134" t="e">
        <f>IF((VLOOKUP($D$6,Players,3+C19,0)=0),"",VLOOKUP($D$6,Players,3+C19,0))</f>
        <v>#N/A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e">
        <f>IF((VLOOKUP($B$6,Players,3+A20,0)=0),"",VLOOKUP($B$6,Players,3+A20,0))</f>
        <v>#N/A</v>
      </c>
      <c r="C20" s="131">
        <v>11</v>
      </c>
      <c r="D20" s="134" t="e">
        <f>IF((VLOOKUP($D$6,Players,3+C20,0)=0),"",VLOOKUP($D$6,Players,3+C20,0))</f>
        <v>#N/A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e">
        <f>IF((VLOOKUP($B$6,Players,3+A21,0)=0),"",VLOOKUP($B$6,Players,3+A21,0))</f>
        <v>#N/A</v>
      </c>
      <c r="C21" s="131">
        <v>12</v>
      </c>
      <c r="D21" s="134" t="e">
        <f>IF((VLOOKUP($D$6,Players,3+C21,0)=0),"",VLOOKUP($D$6,Players,3+C21,0))</f>
        <v>#N/A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e">
        <f>IF((VLOOKUP($B$6,Players,3+A22,0)=0),"",VLOOKUP($B$6,Players,3+A22,0))</f>
        <v>#N/A</v>
      </c>
      <c r="C22" s="131">
        <v>13</v>
      </c>
      <c r="D22" s="134" t="e">
        <f>IF((VLOOKUP($D$6,Players,3+C22,0)=0),"",VLOOKUP($D$6,Players,3+C22,0))</f>
        <v>#N/A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 t="e">
        <f>IF((VLOOKUP($B$6,Players,3+A23,0)=0),"",VLOOKUP($B$6,Players,3+A23,0))</f>
        <v>#N/A</v>
      </c>
      <c r="C23" s="131">
        <v>14</v>
      </c>
      <c r="D23" s="134" t="e">
        <f>IF((VLOOKUP($D$6,Players,3+C23,0)=0),"",VLOOKUP($D$6,Players,3+C23,0))</f>
        <v>#N/A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e">
        <f>IF((VLOOKUP($B$6,Players,3+A24,0)=0),"",VLOOKUP($B$6,Players,3+A24,0))</f>
        <v>#N/A</v>
      </c>
      <c r="C24" s="131">
        <v>15</v>
      </c>
      <c r="D24" s="134" t="e">
        <f>IF((VLOOKUP($D$6,Players,3+C24,0)=0),"",VLOOKUP($D$6,Players,3+C24,0))</f>
        <v>#N/A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0 pelaajaa</v>
      </c>
      <c r="C25" s="135"/>
      <c r="D25" s="136" t="str">
        <f>CONCATENATE("Yhteensä: ",15-COUNTIF(D10:D24,"")," pelaajaa")</f>
        <v>Yhteensä: 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/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Tasapeli, ei voittajaa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0-0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0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5"/>
  <sheetViews>
    <sheetView showGridLines="0"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140625" defaultRowHeight="12.75"/>
  <cols>
    <col min="1" max="1" width="3.00390625" style="11" customWidth="1"/>
    <col min="2" max="2" width="23.28125" style="11" customWidth="1"/>
    <col min="3" max="3" width="24.28125" style="11" customWidth="1"/>
    <col min="4" max="4" width="6.00390625" style="12" customWidth="1"/>
    <col min="5" max="7" width="19.7109375" style="11" customWidth="1"/>
    <col min="8" max="8" width="4.7109375" style="13" customWidth="1"/>
    <col min="9" max="9" width="4.140625" style="11" customWidth="1"/>
    <col min="10" max="10" width="24.28125" style="11" customWidth="1"/>
    <col min="11" max="11" width="2.140625" style="11" customWidth="1"/>
    <col min="12" max="12" width="9.7109375" style="11" customWidth="1"/>
    <col min="13" max="14" width="11.57421875" style="14" customWidth="1"/>
    <col min="15" max="15" width="3.7109375" style="15" customWidth="1"/>
    <col min="16" max="16" width="13.140625" style="15" customWidth="1"/>
    <col min="17" max="17" width="9.7109375" style="15" customWidth="1"/>
    <col min="18" max="19" width="9.140625" style="15" customWidth="1"/>
    <col min="20" max="16384" width="9.140625" style="11" customWidth="1"/>
  </cols>
  <sheetData>
    <row r="1" spans="1:56" s="25" customFormat="1" ht="15.75" customHeight="1">
      <c r="A1" s="16"/>
      <c r="B1" s="17" t="s">
        <v>28</v>
      </c>
      <c r="C1" s="18"/>
      <c r="D1" s="19"/>
      <c r="E1" s="20" t="s">
        <v>29</v>
      </c>
      <c r="F1" s="20"/>
      <c r="G1" s="20"/>
      <c r="H1" s="20"/>
      <c r="I1" s="21"/>
      <c r="J1" s="22" t="s">
        <v>30</v>
      </c>
      <c r="K1" s="10"/>
      <c r="L1" s="23"/>
      <c r="M1" s="24"/>
      <c r="N1" s="24"/>
      <c r="O1" s="15"/>
      <c r="P1" s="15"/>
      <c r="Q1" s="1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19" ht="12.75">
      <c r="A2" s="26" t="s">
        <v>31</v>
      </c>
      <c r="B2" s="26" t="s">
        <v>32</v>
      </c>
      <c r="C2" s="26" t="s">
        <v>33</v>
      </c>
      <c r="D2" s="27" t="s">
        <v>34</v>
      </c>
      <c r="E2" s="26" t="s">
        <v>35</v>
      </c>
      <c r="F2" s="26" t="s">
        <v>36</v>
      </c>
      <c r="G2" s="26" t="s">
        <v>36</v>
      </c>
      <c r="H2" s="28"/>
      <c r="I2" s="29"/>
      <c r="J2" s="30">
        <v>0.034722222222222224</v>
      </c>
      <c r="K2" s="10"/>
      <c r="L2" s="23"/>
      <c r="M2" s="24"/>
      <c r="N2" s="24"/>
      <c r="R2" s="11"/>
      <c r="S2" s="11"/>
    </row>
    <row r="3" spans="1:19" ht="12.75">
      <c r="A3" s="31">
        <v>1</v>
      </c>
      <c r="B3" s="32" t="str">
        <f>J9</f>
        <v>Saaristomeren Sukeltajat</v>
      </c>
      <c r="C3" s="32" t="str">
        <f>J3</f>
        <v>Riihimäen Urheilusukeltajat</v>
      </c>
      <c r="D3" s="33">
        <v>0.3958333333333333</v>
      </c>
      <c r="E3" s="34"/>
      <c r="F3" s="34"/>
      <c r="G3" s="34"/>
      <c r="H3" s="35" t="str">
        <f>1!$C$31</f>
        <v>0-10</v>
      </c>
      <c r="I3" s="29"/>
      <c r="J3" s="36" t="str">
        <f>Pelaajat!A2</f>
        <v>Riihimäen Urheilusukeltajat</v>
      </c>
      <c r="K3" s="10"/>
      <c r="L3" s="23"/>
      <c r="M3" s="24"/>
      <c r="N3" s="24"/>
      <c r="R3" s="11"/>
      <c r="S3" s="11"/>
    </row>
    <row r="4" spans="1:19" ht="12.75">
      <c r="A4" s="37">
        <v>2</v>
      </c>
      <c r="B4" s="34" t="str">
        <f>J4</f>
        <v>Hämeenlinnan Sukeltajat</v>
      </c>
      <c r="C4" s="34" t="str">
        <f>J8</f>
        <v>Pietarsaaren Diving -80</v>
      </c>
      <c r="D4" s="38">
        <v>0.4166666666666667</v>
      </c>
      <c r="E4" s="34"/>
      <c r="F4" s="34"/>
      <c r="G4" s="34"/>
      <c r="H4" s="39" t="str">
        <f>2!$C$31</f>
        <v>6-0</v>
      </c>
      <c r="I4" s="29"/>
      <c r="J4" s="36" t="str">
        <f>Pelaajat!A3</f>
        <v>Hämeenlinnan Sukeltajat</v>
      </c>
      <c r="K4" s="10"/>
      <c r="L4" s="23"/>
      <c r="M4" s="24"/>
      <c r="N4" s="24"/>
      <c r="R4" s="11"/>
      <c r="S4" s="11"/>
    </row>
    <row r="5" spans="1:19" ht="12.75">
      <c r="A5" s="37">
        <v>3</v>
      </c>
      <c r="B5" s="40" t="str">
        <f>J6</f>
        <v>Tampereen Urheilusukeltajat</v>
      </c>
      <c r="C5" s="40" t="str">
        <f>J5</f>
        <v>PSK Kupla</v>
      </c>
      <c r="D5" s="38">
        <v>0.4375</v>
      </c>
      <c r="E5" s="34"/>
      <c r="F5" s="34"/>
      <c r="G5" s="34"/>
      <c r="H5" s="35" t="str">
        <f>3!$C$31</f>
        <v>0-1</v>
      </c>
      <c r="I5" s="29"/>
      <c r="J5" s="36" t="str">
        <f>Pelaajat!A4</f>
        <v>PSK Kupla</v>
      </c>
      <c r="K5" s="10"/>
      <c r="L5" s="23"/>
      <c r="M5" s="24"/>
      <c r="N5" s="24"/>
      <c r="R5" s="11"/>
      <c r="S5" s="11"/>
    </row>
    <row r="6" spans="1:17" ht="12.75">
      <c r="A6" s="37">
        <v>4</v>
      </c>
      <c r="B6" s="40" t="str">
        <f>J9</f>
        <v>Saaristomeren Sukeltajat</v>
      </c>
      <c r="C6" s="40" t="str">
        <f>J8</f>
        <v>Pietarsaaren Diving -80</v>
      </c>
      <c r="D6" s="38">
        <v>0.4583333333333333</v>
      </c>
      <c r="E6" s="34"/>
      <c r="F6" s="34"/>
      <c r="G6" s="34"/>
      <c r="H6" s="35" t="str">
        <f>4!$C$31</f>
        <v>2-8</v>
      </c>
      <c r="I6" s="29"/>
      <c r="J6" s="36" t="str">
        <f>Pelaajat!A5</f>
        <v>Tampereen Urheilusukeltajat</v>
      </c>
      <c r="K6" s="41"/>
      <c r="L6" s="41"/>
      <c r="M6" s="10"/>
      <c r="N6" s="42"/>
      <c r="O6" s="42"/>
      <c r="P6" s="43"/>
      <c r="Q6" s="44"/>
    </row>
    <row r="7" spans="1:16" s="11" customFormat="1" ht="12.75">
      <c r="A7" s="37">
        <v>5</v>
      </c>
      <c r="B7" s="40" t="str">
        <f>J4</f>
        <v>Hämeenlinnan Sukeltajat</v>
      </c>
      <c r="C7" s="40" t="str">
        <f>J3</f>
        <v>Riihimäen Urheilusukeltajat</v>
      </c>
      <c r="D7" s="38">
        <v>0.4791666666666667</v>
      </c>
      <c r="E7" s="34"/>
      <c r="F7" s="34"/>
      <c r="G7" s="34"/>
      <c r="H7" s="35" t="str">
        <f>5!$C$31</f>
        <v>1-5</v>
      </c>
      <c r="I7" s="45"/>
      <c r="J7" s="36" t="str">
        <f>Pelaajat!A6</f>
        <v>Joensuun Urheilusukeltjat</v>
      </c>
      <c r="M7" s="15"/>
      <c r="N7" s="15"/>
      <c r="O7" s="15"/>
      <c r="P7" s="15"/>
    </row>
    <row r="8" spans="1:16" s="11" customFormat="1" ht="15" customHeight="1">
      <c r="A8" s="37">
        <v>6</v>
      </c>
      <c r="B8" s="40" t="str">
        <f>J6</f>
        <v>Tampereen Urheilusukeltajat</v>
      </c>
      <c r="C8" s="40" t="str">
        <f>J7</f>
        <v>Joensuun Urheilusukeltjat</v>
      </c>
      <c r="D8" s="38">
        <v>0.5</v>
      </c>
      <c r="E8" s="34"/>
      <c r="F8" s="34"/>
      <c r="G8" s="34"/>
      <c r="H8" s="35" t="str">
        <f>6!$C$31</f>
        <v>3-6</v>
      </c>
      <c r="I8" s="45"/>
      <c r="J8" s="36" t="str">
        <f>Pelaajat!A7</f>
        <v>Pietarsaaren Diving -80</v>
      </c>
      <c r="M8" s="15"/>
      <c r="N8" s="15"/>
      <c r="O8" s="15"/>
      <c r="P8" s="15"/>
    </row>
    <row r="9" spans="1:16" s="11" customFormat="1" ht="12.75">
      <c r="A9" s="37">
        <v>7</v>
      </c>
      <c r="B9" s="40" t="str">
        <f>J9</f>
        <v>Saaristomeren Sukeltajat</v>
      </c>
      <c r="C9" s="40" t="str">
        <f>J4</f>
        <v>Hämeenlinnan Sukeltajat</v>
      </c>
      <c r="D9" s="38">
        <v>0.5208333333333334</v>
      </c>
      <c r="E9" s="34"/>
      <c r="F9" s="34"/>
      <c r="G9" s="34"/>
      <c r="H9" s="35" t="str">
        <f>7!$C$31</f>
        <v>2-9</v>
      </c>
      <c r="I9" s="24"/>
      <c r="J9" s="36" t="str">
        <f>Pelaajat!A8</f>
        <v>Saaristomeren Sukeltajat</v>
      </c>
      <c r="M9" s="15"/>
      <c r="N9" s="15"/>
      <c r="O9" s="15"/>
      <c r="P9" s="15"/>
    </row>
    <row r="10" spans="1:16" s="11" customFormat="1" ht="12.75">
      <c r="A10" s="37">
        <v>8</v>
      </c>
      <c r="B10" s="40" t="str">
        <f>J5</f>
        <v>PSK Kupla</v>
      </c>
      <c r="C10" s="40" t="str">
        <f>J7</f>
        <v>Joensuun Urheilusukeltjat</v>
      </c>
      <c r="D10" s="38">
        <v>0.5416666666666666</v>
      </c>
      <c r="E10" s="34"/>
      <c r="F10" s="34"/>
      <c r="G10" s="34"/>
      <c r="H10" s="35" t="str">
        <f>8!$C$31</f>
        <v>1-1</v>
      </c>
      <c r="I10" s="24"/>
      <c r="J10" s="36">
        <f>Pelaajat!A9</f>
        <v>0</v>
      </c>
      <c r="M10" s="15"/>
      <c r="N10" s="15"/>
      <c r="O10" s="15"/>
      <c r="P10" s="15"/>
    </row>
    <row r="11" spans="1:16" s="11" customFormat="1" ht="12.75">
      <c r="A11" s="37">
        <v>9</v>
      </c>
      <c r="B11" s="40" t="str">
        <f>J8</f>
        <v>Pietarsaaren Diving -80</v>
      </c>
      <c r="C11" s="40" t="str">
        <f>J3</f>
        <v>Riihimäen Urheilusukeltajat</v>
      </c>
      <c r="D11" s="38">
        <v>0.5625</v>
      </c>
      <c r="E11" s="34"/>
      <c r="F11" s="34"/>
      <c r="G11" s="34"/>
      <c r="H11" s="35" t="str">
        <f>9!$C$31</f>
        <v>0-2</v>
      </c>
      <c r="I11" s="24"/>
      <c r="J11" s="36">
        <f>Pelaajat!A10</f>
        <v>0</v>
      </c>
      <c r="M11" s="15"/>
      <c r="N11" s="15"/>
      <c r="O11" s="15"/>
      <c r="P11" s="15"/>
    </row>
    <row r="12" spans="1:16" s="11" customFormat="1" ht="12.75">
      <c r="A12" s="37">
        <v>10</v>
      </c>
      <c r="B12" s="40" t="str">
        <f>J9</f>
        <v>Saaristomeren Sukeltajat</v>
      </c>
      <c r="C12" s="40" t="s">
        <v>37</v>
      </c>
      <c r="D12" s="38">
        <v>0.59375</v>
      </c>
      <c r="E12" s="34"/>
      <c r="F12" s="34"/>
      <c r="G12" s="34"/>
      <c r="H12" s="35" t="str">
        <f>'10'!$C$31</f>
        <v>0-7</v>
      </c>
      <c r="I12" s="24"/>
      <c r="J12" s="36">
        <f>Pelaajat!A11</f>
        <v>0</v>
      </c>
      <c r="M12" s="15"/>
      <c r="N12" s="15"/>
      <c r="O12" s="15"/>
      <c r="P12" s="15"/>
    </row>
    <row r="13" spans="1:16" s="11" customFormat="1" ht="12.75">
      <c r="A13" s="37">
        <v>11</v>
      </c>
      <c r="B13" s="40" t="s">
        <v>38</v>
      </c>
      <c r="C13" s="40" t="s">
        <v>39</v>
      </c>
      <c r="D13" s="38">
        <v>0.6145833333333334</v>
      </c>
      <c r="E13" s="34"/>
      <c r="F13" s="34"/>
      <c r="G13" s="34"/>
      <c r="H13" s="35" t="str">
        <f>'11'!$C$31</f>
        <v>2-0</v>
      </c>
      <c r="I13" s="24"/>
      <c r="J13" s="36">
        <f>Pelaajat!A12</f>
        <v>0</v>
      </c>
      <c r="M13" s="15"/>
      <c r="N13" s="15"/>
      <c r="O13" s="15"/>
      <c r="P13" s="15"/>
    </row>
    <row r="14" spans="1:16" s="11" customFormat="1" ht="12.75">
      <c r="A14" s="37">
        <v>12</v>
      </c>
      <c r="B14" s="46" t="str">
        <f>J7</f>
        <v>Joensuun Urheilusukeltjat</v>
      </c>
      <c r="C14" s="40" t="s">
        <v>40</v>
      </c>
      <c r="D14" s="38">
        <v>0.6354166666666666</v>
      </c>
      <c r="E14" s="34"/>
      <c r="F14" s="34"/>
      <c r="G14" s="34"/>
      <c r="H14" s="35" t="str">
        <f>3!$C$31</f>
        <v>0-1</v>
      </c>
      <c r="I14" s="24"/>
      <c r="J14" s="36">
        <f>Pelaajat!A13</f>
        <v>0</v>
      </c>
      <c r="K14" s="42"/>
      <c r="L14" s="47"/>
      <c r="M14" s="15"/>
      <c r="N14" s="15"/>
      <c r="O14" s="15"/>
      <c r="P14" s="15"/>
    </row>
    <row r="15" spans="1:16" s="11" customFormat="1" ht="12.75">
      <c r="A15" s="37">
        <v>13</v>
      </c>
      <c r="B15" s="40" t="s">
        <v>41</v>
      </c>
      <c r="C15" s="40" t="s">
        <v>37</v>
      </c>
      <c r="D15" s="38">
        <v>0.65625</v>
      </c>
      <c r="E15" s="34"/>
      <c r="F15" s="34"/>
      <c r="G15" s="34"/>
      <c r="H15" s="35" t="str">
        <f>3!$C$31</f>
        <v>0-1</v>
      </c>
      <c r="I15" s="24"/>
      <c r="J15" s="36">
        <f>Pelaajat!A14</f>
        <v>0</v>
      </c>
      <c r="K15" s="42"/>
      <c r="L15" s="47"/>
      <c r="M15" s="15"/>
      <c r="N15" s="15"/>
      <c r="O15" s="15"/>
      <c r="P15" s="15"/>
    </row>
    <row r="16" spans="1:16" s="11" customFormat="1" ht="12.75">
      <c r="A16" s="37">
        <v>14</v>
      </c>
      <c r="B16" s="40" t="s">
        <v>39</v>
      </c>
      <c r="C16" s="40" t="str">
        <f>J7</f>
        <v>Joensuun Urheilusukeltjat</v>
      </c>
      <c r="D16" s="38">
        <v>0.6840277777777778</v>
      </c>
      <c r="E16" s="34"/>
      <c r="F16" s="34"/>
      <c r="G16" s="34"/>
      <c r="H16" s="35" t="str">
        <f>3!$C$31</f>
        <v>0-1</v>
      </c>
      <c r="I16" s="24"/>
      <c r="J16" s="36">
        <f>Pelaajat!A15</f>
        <v>0</v>
      </c>
      <c r="K16" s="42"/>
      <c r="L16" s="47"/>
      <c r="M16" s="15"/>
      <c r="N16" s="15"/>
      <c r="O16" s="15"/>
      <c r="P16" s="15"/>
    </row>
    <row r="17" spans="1:14" ht="12.75">
      <c r="A17" s="37">
        <v>15</v>
      </c>
      <c r="B17" s="40" t="s">
        <v>38</v>
      </c>
      <c r="C17" s="40" t="s">
        <v>40</v>
      </c>
      <c r="D17" s="38">
        <v>0.7048611111111112</v>
      </c>
      <c r="E17" s="34"/>
      <c r="F17" s="34"/>
      <c r="G17" s="34"/>
      <c r="H17" s="35" t="str">
        <f>3!$C$31</f>
        <v>0-1</v>
      </c>
      <c r="I17" s="24"/>
      <c r="J17" s="36">
        <f>Pelaajat!A16</f>
        <v>0</v>
      </c>
      <c r="K17" s="29"/>
      <c r="L17" s="29"/>
      <c r="M17" s="21"/>
      <c r="N17" s="21"/>
    </row>
    <row r="18" spans="1:14" ht="12.75">
      <c r="A18" s="48"/>
      <c r="B18" s="48"/>
      <c r="C18" s="48"/>
      <c r="D18" s="49"/>
      <c r="E18" s="48"/>
      <c r="F18" s="48"/>
      <c r="G18" s="48"/>
      <c r="H18" s="50"/>
      <c r="I18" s="24"/>
      <c r="J18" s="42"/>
      <c r="K18" s="29"/>
      <c r="L18" s="29"/>
      <c r="M18" s="21"/>
      <c r="N18" s="21"/>
    </row>
    <row r="19" spans="1:14" ht="12.75">
      <c r="A19" s="48"/>
      <c r="B19" s="48"/>
      <c r="C19" s="48"/>
      <c r="D19" s="49"/>
      <c r="E19" s="48"/>
      <c r="F19" s="48"/>
      <c r="G19" s="48"/>
      <c r="H19" s="50"/>
      <c r="I19" s="29"/>
      <c r="J19" s="23"/>
      <c r="K19" s="29"/>
      <c r="L19" s="29"/>
      <c r="M19" s="21"/>
      <c r="N19" s="21"/>
    </row>
    <row r="20" spans="1:14" ht="12.75">
      <c r="A20" s="48"/>
      <c r="B20" s="48"/>
      <c r="C20" s="48"/>
      <c r="D20" s="49"/>
      <c r="E20" s="48"/>
      <c r="F20" s="48"/>
      <c r="G20" s="48"/>
      <c r="H20" s="50"/>
      <c r="I20" s="29"/>
      <c r="J20" s="23"/>
      <c r="K20" s="29"/>
      <c r="L20" s="29"/>
      <c r="M20" s="21"/>
      <c r="N20" s="21"/>
    </row>
    <row r="21" spans="1:14" ht="12.75">
      <c r="A21" s="48"/>
      <c r="B21" s="48"/>
      <c r="C21" s="48"/>
      <c r="D21" s="49"/>
      <c r="E21" s="48"/>
      <c r="F21" s="48"/>
      <c r="G21" s="48"/>
      <c r="H21" s="50"/>
      <c r="I21" s="29"/>
      <c r="J21" s="23"/>
      <c r="K21" s="29"/>
      <c r="L21" s="29"/>
      <c r="M21" s="21"/>
      <c r="N21" s="21"/>
    </row>
    <row r="22" spans="1:14" ht="12.75">
      <c r="A22" s="48"/>
      <c r="B22" s="48"/>
      <c r="C22" s="48"/>
      <c r="D22" s="49"/>
      <c r="E22" s="48"/>
      <c r="F22" s="48"/>
      <c r="G22" s="48"/>
      <c r="H22" s="50"/>
      <c r="I22" s="29"/>
      <c r="J22" s="23"/>
      <c r="K22" s="29"/>
      <c r="L22" s="29"/>
      <c r="M22" s="21"/>
      <c r="N22" s="21"/>
    </row>
    <row r="23" spans="1:14" ht="12" customHeight="1">
      <c r="A23" s="48"/>
      <c r="B23" s="48"/>
      <c r="C23" s="48"/>
      <c r="D23" s="49"/>
      <c r="E23" s="48"/>
      <c r="F23" s="48"/>
      <c r="G23" s="48"/>
      <c r="H23" s="50"/>
      <c r="I23" s="29"/>
      <c r="J23" s="23"/>
      <c r="K23" s="29"/>
      <c r="L23" s="29"/>
      <c r="M23" s="21"/>
      <c r="N23" s="21"/>
    </row>
    <row r="24" spans="1:13" ht="12.75">
      <c r="A24" s="48"/>
      <c r="B24" s="48"/>
      <c r="C24" s="48"/>
      <c r="D24" s="49"/>
      <c r="E24" s="48"/>
      <c r="F24" s="48"/>
      <c r="G24" s="48"/>
      <c r="H24" s="50"/>
      <c r="I24" s="29"/>
      <c r="J24" s="23"/>
      <c r="K24" s="48"/>
      <c r="L24" s="48"/>
      <c r="M24" s="51"/>
    </row>
    <row r="25" spans="1:13" ht="12.75">
      <c r="A25" s="48"/>
      <c r="B25" s="48"/>
      <c r="C25" s="48"/>
      <c r="D25" s="49"/>
      <c r="E25" s="48"/>
      <c r="F25" s="48"/>
      <c r="G25" s="48"/>
      <c r="H25" s="50"/>
      <c r="I25" s="48"/>
      <c r="J25" s="23"/>
      <c r="K25" s="48"/>
      <c r="L25" s="48"/>
      <c r="M25" s="51"/>
    </row>
    <row r="26" spans="1:12" ht="12.75">
      <c r="A26" s="48"/>
      <c r="B26" s="48"/>
      <c r="C26" s="48"/>
      <c r="D26" s="49"/>
      <c r="E26" s="48"/>
      <c r="F26" s="48"/>
      <c r="G26" s="48"/>
      <c r="H26" s="50"/>
      <c r="I26" s="48"/>
      <c r="J26" s="48"/>
      <c r="K26" s="48"/>
      <c r="L26" s="48"/>
    </row>
    <row r="27" spans="1:12" ht="12.75">
      <c r="A27" s="48"/>
      <c r="B27" s="48"/>
      <c r="C27" s="48"/>
      <c r="D27" s="49"/>
      <c r="E27" s="48"/>
      <c r="F27" s="48"/>
      <c r="G27" s="48"/>
      <c r="H27" s="50"/>
      <c r="I27" s="48"/>
      <c r="J27" s="48"/>
      <c r="K27" s="48"/>
      <c r="L27" s="48"/>
    </row>
    <row r="28" spans="1:12" ht="12.75">
      <c r="A28" s="48"/>
      <c r="B28" s="48"/>
      <c r="C28" s="48"/>
      <c r="D28" s="49"/>
      <c r="E28" s="48"/>
      <c r="F28" s="48"/>
      <c r="G28" s="48"/>
      <c r="H28" s="50"/>
      <c r="I28" s="48"/>
      <c r="J28" s="48"/>
      <c r="K28" s="48"/>
      <c r="L28" s="48"/>
    </row>
    <row r="29" spans="1:12" ht="12.75">
      <c r="A29" s="48"/>
      <c r="B29" s="48"/>
      <c r="C29" s="48"/>
      <c r="D29" s="49"/>
      <c r="E29" s="48"/>
      <c r="F29" s="48"/>
      <c r="G29" s="48"/>
      <c r="H29" s="50"/>
      <c r="I29" s="48"/>
      <c r="J29" s="48"/>
      <c r="K29" s="48"/>
      <c r="L29" s="48"/>
    </row>
    <row r="30" spans="1:13" ht="12.75">
      <c r="A30" s="48"/>
      <c r="B30" s="48"/>
      <c r="C30" s="48"/>
      <c r="D30" s="49"/>
      <c r="E30" s="48"/>
      <c r="F30" s="48"/>
      <c r="G30" s="48"/>
      <c r="H30" s="50"/>
      <c r="I30" s="48"/>
      <c r="J30" s="48"/>
      <c r="K30" s="48"/>
      <c r="L30" s="48"/>
      <c r="M30" s="51"/>
    </row>
    <row r="31" spans="1:13" ht="12.75">
      <c r="A31" s="48"/>
      <c r="B31" s="48"/>
      <c r="C31" s="48"/>
      <c r="D31" s="49"/>
      <c r="E31" s="48"/>
      <c r="F31" s="48"/>
      <c r="G31" s="48"/>
      <c r="H31" s="50"/>
      <c r="I31" s="48"/>
      <c r="J31" s="48"/>
      <c r="K31" s="48"/>
      <c r="L31" s="48"/>
      <c r="M31" s="51"/>
    </row>
    <row r="32" spans="1:13" ht="12.75">
      <c r="A32" s="48"/>
      <c r="B32" s="48"/>
      <c r="C32" s="48"/>
      <c r="D32" s="49"/>
      <c r="E32" s="48"/>
      <c r="F32" s="48"/>
      <c r="G32" s="48"/>
      <c r="H32" s="50"/>
      <c r="I32" s="48"/>
      <c r="J32" s="48"/>
      <c r="K32" s="48"/>
      <c r="L32" s="48"/>
      <c r="M32" s="51"/>
    </row>
    <row r="33" spans="1:13" ht="12.75">
      <c r="A33" s="48"/>
      <c r="B33" s="48"/>
      <c r="C33" s="48"/>
      <c r="D33" s="49"/>
      <c r="E33" s="48"/>
      <c r="F33" s="48"/>
      <c r="G33" s="48"/>
      <c r="H33" s="50"/>
      <c r="I33" s="48"/>
      <c r="J33" s="48"/>
      <c r="K33" s="48"/>
      <c r="L33" s="48"/>
      <c r="M33" s="51"/>
    </row>
    <row r="34" spans="1:13" ht="12.75">
      <c r="A34" s="48"/>
      <c r="B34" s="52"/>
      <c r="C34" s="48"/>
      <c r="D34" s="49"/>
      <c r="E34" s="48"/>
      <c r="F34" s="48"/>
      <c r="G34" s="48"/>
      <c r="H34" s="50"/>
      <c r="I34" s="48"/>
      <c r="J34" s="48"/>
      <c r="K34" s="48"/>
      <c r="L34" s="48"/>
      <c r="M34" s="51"/>
    </row>
    <row r="35" spans="1:12" ht="12.75">
      <c r="A35" s="48"/>
      <c r="B35" s="48"/>
      <c r="C35" s="48"/>
      <c r="D35" s="49"/>
      <c r="E35" s="48"/>
      <c r="F35" s="48"/>
      <c r="G35" s="48"/>
      <c r="H35" s="50"/>
      <c r="I35" s="48"/>
      <c r="J35" s="48"/>
      <c r="K35" s="48"/>
      <c r="L35" s="48"/>
    </row>
    <row r="36" spans="1:12" ht="12.75">
      <c r="A36" s="48"/>
      <c r="B36" s="48"/>
      <c r="C36" s="48"/>
      <c r="D36" s="49"/>
      <c r="E36" s="48"/>
      <c r="F36" s="48"/>
      <c r="G36" s="48"/>
      <c r="H36" s="50"/>
      <c r="I36" s="48"/>
      <c r="J36" s="48"/>
      <c r="K36" s="48"/>
      <c r="L36" s="48"/>
    </row>
    <row r="37" spans="1:12" ht="12.75">
      <c r="A37" s="48"/>
      <c r="B37" s="48"/>
      <c r="C37" s="48"/>
      <c r="D37" s="49"/>
      <c r="E37" s="48"/>
      <c r="F37" s="48"/>
      <c r="G37" s="48"/>
      <c r="H37" s="50"/>
      <c r="I37" s="48"/>
      <c r="J37" s="48"/>
      <c r="K37" s="48"/>
      <c r="L37" s="48"/>
    </row>
    <row r="38" spans="1:12" ht="12.75">
      <c r="A38" s="48"/>
      <c r="B38" s="48"/>
      <c r="C38" s="48"/>
      <c r="D38" s="49"/>
      <c r="E38" s="48"/>
      <c r="F38" s="48"/>
      <c r="G38" s="48"/>
      <c r="H38" s="50"/>
      <c r="I38" s="48"/>
      <c r="J38" s="48"/>
      <c r="K38" s="48"/>
      <c r="L38" s="48"/>
    </row>
    <row r="39" spans="1:12" ht="12.75">
      <c r="A39" s="48"/>
      <c r="B39" s="48"/>
      <c r="C39" s="48"/>
      <c r="D39" s="49"/>
      <c r="E39" s="48"/>
      <c r="F39" s="48"/>
      <c r="G39" s="48"/>
      <c r="H39" s="50"/>
      <c r="I39" s="48"/>
      <c r="J39" s="48"/>
      <c r="K39" s="48"/>
      <c r="L39" s="48"/>
    </row>
    <row r="40" spans="1:12" ht="12.75">
      <c r="A40" s="48"/>
      <c r="B40" s="48"/>
      <c r="C40" s="48"/>
      <c r="D40" s="49"/>
      <c r="E40" s="48"/>
      <c r="F40" s="48"/>
      <c r="G40" s="48"/>
      <c r="H40" s="50"/>
      <c r="I40" s="48"/>
      <c r="J40" s="48"/>
      <c r="K40" s="48"/>
      <c r="L40" s="48"/>
    </row>
    <row r="41" spans="1:12" ht="12.75">
      <c r="A41" s="48"/>
      <c r="B41" s="48"/>
      <c r="C41" s="48"/>
      <c r="D41" s="49"/>
      <c r="E41" s="48"/>
      <c r="F41" s="48"/>
      <c r="G41" s="48"/>
      <c r="H41" s="50"/>
      <c r="I41" s="48"/>
      <c r="J41" s="48"/>
      <c r="K41" s="48"/>
      <c r="L41" s="48"/>
    </row>
    <row r="42" spans="1:12" ht="12.75">
      <c r="A42" s="48"/>
      <c r="B42" s="48"/>
      <c r="C42" s="48"/>
      <c r="D42" s="49"/>
      <c r="E42" s="48"/>
      <c r="F42" s="48"/>
      <c r="G42" s="48"/>
      <c r="H42" s="50"/>
      <c r="I42" s="48"/>
      <c r="J42" s="48"/>
      <c r="K42" s="48"/>
      <c r="L42" s="48"/>
    </row>
    <row r="43" spans="1:12" ht="12.75">
      <c r="A43" s="48"/>
      <c r="B43" s="48"/>
      <c r="C43" s="48"/>
      <c r="D43" s="49"/>
      <c r="E43" s="48"/>
      <c r="F43" s="48"/>
      <c r="G43" s="48"/>
      <c r="H43" s="50"/>
      <c r="I43" s="48"/>
      <c r="J43" s="48"/>
      <c r="K43" s="48"/>
      <c r="L43" s="48"/>
    </row>
    <row r="44" spans="1:12" ht="12.75">
      <c r="A44" s="48"/>
      <c r="B44" s="48"/>
      <c r="C44" s="48"/>
      <c r="D44" s="49"/>
      <c r="E44" s="48"/>
      <c r="F44" s="48"/>
      <c r="G44" s="48"/>
      <c r="H44" s="50"/>
      <c r="I44" s="48"/>
      <c r="J44" s="48"/>
      <c r="K44" s="48"/>
      <c r="L44" s="48"/>
    </row>
    <row r="45" spans="1:12" ht="12.75">
      <c r="A45" s="48"/>
      <c r="B45" s="48"/>
      <c r="C45" s="48"/>
      <c r="D45" s="49"/>
      <c r="E45" s="48"/>
      <c r="F45" s="48"/>
      <c r="G45" s="48"/>
      <c r="H45" s="50"/>
      <c r="I45" s="48"/>
      <c r="J45" s="48"/>
      <c r="K45" s="48"/>
      <c r="L45" s="48"/>
    </row>
    <row r="46" spans="1:12" ht="12.75">
      <c r="A46" s="48"/>
      <c r="B46" s="48"/>
      <c r="C46" s="48"/>
      <c r="D46" s="49"/>
      <c r="E46" s="48"/>
      <c r="F46" s="48"/>
      <c r="G46" s="48"/>
      <c r="H46" s="50"/>
      <c r="I46" s="48"/>
      <c r="J46" s="48"/>
      <c r="K46" s="48"/>
      <c r="L46" s="48"/>
    </row>
    <row r="47" spans="1:12" ht="12.75">
      <c r="A47" s="48"/>
      <c r="B47" s="48"/>
      <c r="C47" s="48"/>
      <c r="D47" s="49"/>
      <c r="E47" s="48"/>
      <c r="F47" s="48"/>
      <c r="G47" s="48"/>
      <c r="H47" s="50"/>
      <c r="I47" s="48"/>
      <c r="J47" s="48"/>
      <c r="K47" s="48"/>
      <c r="L47" s="48"/>
    </row>
    <row r="48" spans="1:12" ht="12.75">
      <c r="A48" s="48"/>
      <c r="B48" s="48"/>
      <c r="C48" s="48"/>
      <c r="D48" s="49"/>
      <c r="E48" s="48"/>
      <c r="F48" s="48"/>
      <c r="G48" s="48"/>
      <c r="H48" s="50"/>
      <c r="I48" s="48"/>
      <c r="J48" s="48"/>
      <c r="K48" s="48"/>
      <c r="L48" s="48"/>
    </row>
    <row r="49" spans="1:12" ht="12.75">
      <c r="A49" s="48"/>
      <c r="B49" s="48"/>
      <c r="C49" s="48"/>
      <c r="D49" s="49"/>
      <c r="E49" s="48"/>
      <c r="F49" s="48"/>
      <c r="G49" s="48"/>
      <c r="H49" s="50"/>
      <c r="I49" s="48"/>
      <c r="J49" s="48"/>
      <c r="K49" s="48"/>
      <c r="L49" s="48"/>
    </row>
    <row r="50" spans="1:12" ht="12.75">
      <c r="A50" s="48"/>
      <c r="B50" s="48"/>
      <c r="C50" s="48"/>
      <c r="D50" s="49"/>
      <c r="E50" s="48"/>
      <c r="F50" s="48"/>
      <c r="G50" s="48"/>
      <c r="H50" s="50"/>
      <c r="I50" s="48"/>
      <c r="J50" s="48"/>
      <c r="K50" s="48"/>
      <c r="L50" s="48"/>
    </row>
    <row r="51" spans="1:12" ht="12.75">
      <c r="A51" s="48"/>
      <c r="B51" s="48"/>
      <c r="C51" s="48"/>
      <c r="D51" s="49"/>
      <c r="E51" s="48"/>
      <c r="F51" s="48"/>
      <c r="G51" s="48"/>
      <c r="H51" s="50"/>
      <c r="I51" s="48"/>
      <c r="J51" s="48"/>
      <c r="K51" s="48"/>
      <c r="L51" s="48"/>
    </row>
    <row r="52" spans="1:12" ht="12.75">
      <c r="A52" s="48"/>
      <c r="B52" s="48"/>
      <c r="C52" s="48"/>
      <c r="D52" s="49"/>
      <c r="E52" s="48"/>
      <c r="F52" s="48"/>
      <c r="G52" s="48"/>
      <c r="H52" s="50"/>
      <c r="I52" s="48"/>
      <c r="J52" s="48"/>
      <c r="K52" s="48"/>
      <c r="L52" s="48"/>
    </row>
    <row r="53" spans="1:12" ht="12.75">
      <c r="A53" s="48"/>
      <c r="B53" s="48"/>
      <c r="C53" s="48"/>
      <c r="D53" s="49"/>
      <c r="E53" s="48"/>
      <c r="F53" s="48"/>
      <c r="G53" s="48"/>
      <c r="H53" s="50"/>
      <c r="I53" s="48"/>
      <c r="J53" s="48"/>
      <c r="K53" s="48"/>
      <c r="L53" s="48"/>
    </row>
    <row r="54" spans="1:12" ht="12.75">
      <c r="A54" s="48"/>
      <c r="B54" s="48"/>
      <c r="C54" s="48"/>
      <c r="D54" s="49"/>
      <c r="E54" s="48"/>
      <c r="F54" s="48"/>
      <c r="G54" s="48"/>
      <c r="H54" s="50"/>
      <c r="I54" s="48"/>
      <c r="J54" s="48"/>
      <c r="K54" s="48"/>
      <c r="L54" s="48"/>
    </row>
    <row r="55" spans="1:12" ht="12.75">
      <c r="A55" s="48"/>
      <c r="B55" s="48"/>
      <c r="C55" s="48"/>
      <c r="D55" s="49"/>
      <c r="E55" s="48"/>
      <c r="F55" s="48"/>
      <c r="G55" s="48"/>
      <c r="H55" s="50"/>
      <c r="I55" s="48"/>
      <c r="J55" s="48"/>
      <c r="K55" s="48"/>
      <c r="L55" s="48"/>
    </row>
    <row r="56" spans="1:12" ht="12.75">
      <c r="A56" s="48"/>
      <c r="B56" s="48"/>
      <c r="C56" s="48"/>
      <c r="D56" s="49"/>
      <c r="E56" s="48"/>
      <c r="F56" s="48"/>
      <c r="G56" s="48"/>
      <c r="H56" s="50"/>
      <c r="I56" s="48"/>
      <c r="J56" s="48"/>
      <c r="K56" s="48"/>
      <c r="L56" s="48"/>
    </row>
    <row r="57" spans="1:12" ht="12.75">
      <c r="A57" s="48"/>
      <c r="B57" s="48"/>
      <c r="C57" s="48"/>
      <c r="D57" s="49"/>
      <c r="E57" s="48"/>
      <c r="F57" s="48"/>
      <c r="G57" s="48"/>
      <c r="H57" s="50"/>
      <c r="I57" s="48"/>
      <c r="J57" s="48"/>
      <c r="K57" s="48"/>
      <c r="L57" s="48"/>
    </row>
    <row r="58" spans="1:12" ht="12.75">
      <c r="A58" s="48"/>
      <c r="B58" s="48"/>
      <c r="C58" s="48"/>
      <c r="D58" s="49"/>
      <c r="E58" s="48"/>
      <c r="F58" s="48"/>
      <c r="G58" s="48"/>
      <c r="H58" s="50"/>
      <c r="I58" s="48"/>
      <c r="J58" s="48"/>
      <c r="K58" s="48"/>
      <c r="L58" s="48"/>
    </row>
    <row r="59" spans="1:12" ht="12.75">
      <c r="A59" s="48"/>
      <c r="B59" s="48"/>
      <c r="C59" s="48"/>
      <c r="D59" s="49"/>
      <c r="E59" s="48"/>
      <c r="F59" s="48"/>
      <c r="G59" s="48"/>
      <c r="H59" s="50"/>
      <c r="I59" s="48"/>
      <c r="J59" s="48"/>
      <c r="K59" s="48"/>
      <c r="L59" s="48"/>
    </row>
    <row r="60" spans="1:12" ht="12.75">
      <c r="A60" s="48"/>
      <c r="B60" s="48"/>
      <c r="C60" s="48"/>
      <c r="D60" s="49"/>
      <c r="E60" s="48"/>
      <c r="F60" s="48"/>
      <c r="G60" s="48"/>
      <c r="H60" s="50"/>
      <c r="I60" s="48"/>
      <c r="J60" s="48"/>
      <c r="K60" s="48"/>
      <c r="L60" s="48"/>
    </row>
    <row r="61" spans="1:12" ht="12.75">
      <c r="A61" s="48"/>
      <c r="B61" s="48"/>
      <c r="C61" s="48"/>
      <c r="D61" s="49"/>
      <c r="E61" s="48"/>
      <c r="F61" s="48"/>
      <c r="G61" s="48"/>
      <c r="H61" s="50"/>
      <c r="I61" s="48"/>
      <c r="J61" s="48"/>
      <c r="K61" s="48"/>
      <c r="L61" s="48"/>
    </row>
    <row r="62" spans="1:12" ht="12.75">
      <c r="A62" s="48"/>
      <c r="B62" s="48"/>
      <c r="C62" s="48"/>
      <c r="D62" s="49"/>
      <c r="E62" s="48"/>
      <c r="F62" s="48"/>
      <c r="G62" s="48"/>
      <c r="H62" s="50"/>
      <c r="I62" s="48"/>
      <c r="J62" s="48"/>
      <c r="K62" s="48"/>
      <c r="L62" s="48"/>
    </row>
    <row r="63" spans="9:12" ht="12.75">
      <c r="I63" s="48"/>
      <c r="J63" s="48"/>
      <c r="K63" s="48"/>
      <c r="L63" s="48"/>
    </row>
    <row r="64" spans="9:12" ht="12.75">
      <c r="I64" s="48"/>
      <c r="J64" s="48"/>
      <c r="K64" s="48"/>
      <c r="L64" s="48"/>
    </row>
    <row r="65" spans="9:12" ht="12.75">
      <c r="I65" s="48"/>
      <c r="J65" s="48"/>
      <c r="K65" s="48"/>
      <c r="L65" s="48"/>
    </row>
    <row r="66" spans="9:12" ht="12.75">
      <c r="I66" s="48"/>
      <c r="J66" s="48"/>
      <c r="K66" s="48"/>
      <c r="L66" s="48"/>
    </row>
    <row r="67" spans="9:12" ht="12.75">
      <c r="I67" s="48"/>
      <c r="J67" s="48"/>
      <c r="K67" s="48"/>
      <c r="L67" s="48"/>
    </row>
    <row r="68" spans="9:12" ht="12.75">
      <c r="I68" s="48"/>
      <c r="J68" s="48"/>
      <c r="K68" s="48"/>
      <c r="L68" s="48"/>
    </row>
    <row r="69" spans="9:12" ht="12.75">
      <c r="I69" s="48"/>
      <c r="J69" s="48"/>
      <c r="K69" s="48"/>
      <c r="L69" s="48"/>
    </row>
    <row r="70" spans="9:12" ht="12.75">
      <c r="I70" s="48"/>
      <c r="J70" s="48"/>
      <c r="K70" s="48"/>
      <c r="L70" s="48"/>
    </row>
    <row r="71" spans="9:12" ht="12.75">
      <c r="I71" s="48"/>
      <c r="J71" s="48"/>
      <c r="K71" s="48"/>
      <c r="L71" s="48"/>
    </row>
    <row r="72" spans="9:12" ht="12.75">
      <c r="I72" s="48"/>
      <c r="J72" s="48"/>
      <c r="K72" s="48"/>
      <c r="L72" s="48"/>
    </row>
    <row r="73" spans="9:12" ht="12.75">
      <c r="I73" s="48"/>
      <c r="J73" s="48"/>
      <c r="K73" s="48"/>
      <c r="L73" s="48"/>
    </row>
    <row r="74" spans="9:12" ht="12.75">
      <c r="I74" s="48"/>
      <c r="J74" s="48"/>
      <c r="K74" s="48"/>
      <c r="L74" s="48"/>
    </row>
    <row r="75" spans="9:12" ht="12.75">
      <c r="I75" s="48"/>
      <c r="J75" s="48"/>
      <c r="K75" s="48"/>
      <c r="L75" s="48"/>
    </row>
    <row r="76" spans="9:12" ht="12.75">
      <c r="I76" s="48"/>
      <c r="J76" s="48"/>
      <c r="K76" s="48"/>
      <c r="L76" s="48"/>
    </row>
    <row r="77" spans="9:12" ht="12.75">
      <c r="I77" s="48"/>
      <c r="J77" s="48"/>
      <c r="K77" s="48"/>
      <c r="L77" s="48"/>
    </row>
    <row r="78" spans="9:12" ht="12.75">
      <c r="I78" s="48"/>
      <c r="J78" s="48"/>
      <c r="K78" s="48"/>
      <c r="L78" s="48"/>
    </row>
    <row r="79" spans="9:12" ht="12.75">
      <c r="I79" s="48"/>
      <c r="J79" s="48"/>
      <c r="K79" s="48"/>
      <c r="L79" s="48"/>
    </row>
    <row r="80" spans="9:12" ht="12.75">
      <c r="I80" s="48"/>
      <c r="J80" s="48"/>
      <c r="K80" s="48"/>
      <c r="L80" s="48"/>
    </row>
    <row r="81" spans="9:12" ht="12.75">
      <c r="I81" s="48"/>
      <c r="J81" s="48"/>
      <c r="K81" s="48"/>
      <c r="L81" s="48"/>
    </row>
    <row r="82" spans="9:12" ht="12.75">
      <c r="I82" s="48"/>
      <c r="J82" s="48"/>
      <c r="K82" s="48"/>
      <c r="L82" s="48"/>
    </row>
    <row r="83" spans="9:12" ht="12.75">
      <c r="I83" s="48"/>
      <c r="J83" s="48"/>
      <c r="K83" s="48"/>
      <c r="L83" s="48"/>
    </row>
    <row r="84" spans="9:10" ht="12.75">
      <c r="I84" s="48"/>
      <c r="J84" s="48"/>
    </row>
    <row r="85" ht="12.75">
      <c r="J85" s="48"/>
    </row>
  </sheetData>
  <sheetProtection sheet="1"/>
  <mergeCells count="1">
    <mergeCell ref="E1:G1"/>
  </mergeCells>
  <printOptions/>
  <pageMargins left="0.7479166666666667" right="0.7479166666666667" top="0.5118055555555555" bottom="0.8659722222222223" header="0.5118055555555555" footer="0.5118055555555555"/>
  <pageSetup horizontalDpi="300" verticalDpi="300" orientation="landscape" paperSize="9" scale="9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="80" zoomScaleNormal="80" workbookViewId="0" topLeftCell="A1">
      <selection activeCell="E7" sqref="E7"/>
    </sheetView>
  </sheetViews>
  <sheetFormatPr defaultColWidth="11.421875" defaultRowHeight="12.75"/>
  <cols>
    <col min="1" max="1" width="15.8515625" style="1" customWidth="1"/>
    <col min="2" max="2" width="42.57421875" style="1" customWidth="1"/>
    <col min="3" max="16384" width="11.421875" style="1" customWidth="1"/>
  </cols>
  <sheetData>
    <row r="1" spans="1:2" ht="39.75" customHeight="1">
      <c r="A1" s="168" t="s">
        <v>180</v>
      </c>
      <c r="B1" s="168"/>
    </row>
    <row r="2" spans="1:2" ht="24.75" customHeight="1">
      <c r="A2" s="169" t="s">
        <v>30</v>
      </c>
      <c r="B2" s="169"/>
    </row>
    <row r="3" spans="1:2" ht="12.75">
      <c r="A3" s="169" t="s">
        <v>146</v>
      </c>
      <c r="B3" s="169"/>
    </row>
    <row r="4" spans="1:2" ht="12.75">
      <c r="A4" s="169">
        <v>1</v>
      </c>
      <c r="B4" s="169"/>
    </row>
    <row r="5" spans="1:2" ht="12.75">
      <c r="A5" s="169">
        <v>2</v>
      </c>
      <c r="B5" s="169"/>
    </row>
    <row r="6" spans="1:2" ht="12.75">
      <c r="A6" s="169">
        <v>3</v>
      </c>
      <c r="B6" s="169"/>
    </row>
    <row r="7" spans="1:2" ht="12.75">
      <c r="A7" s="169">
        <v>4</v>
      </c>
      <c r="B7" s="169"/>
    </row>
    <row r="8" spans="1:2" ht="12.75">
      <c r="A8" s="169">
        <v>5</v>
      </c>
      <c r="B8" s="169"/>
    </row>
    <row r="9" spans="1:2" ht="12.75">
      <c r="A9" s="169">
        <v>6</v>
      </c>
      <c r="B9" s="169"/>
    </row>
    <row r="10" spans="1:2" ht="12.75">
      <c r="A10" s="169">
        <v>7</v>
      </c>
      <c r="B10" s="169"/>
    </row>
    <row r="11" spans="1:2" ht="12.75">
      <c r="A11" s="169">
        <v>8</v>
      </c>
      <c r="B11" s="169"/>
    </row>
    <row r="12" spans="1:2" ht="12.75">
      <c r="A12" s="169">
        <v>9</v>
      </c>
      <c r="B12" s="169"/>
    </row>
    <row r="13" spans="1:2" ht="12.75">
      <c r="A13" s="169">
        <v>10</v>
      </c>
      <c r="B13" s="169"/>
    </row>
    <row r="14" spans="1:2" ht="12.75">
      <c r="A14" s="169">
        <v>11</v>
      </c>
      <c r="B14" s="169"/>
    </row>
    <row r="15" spans="1:2" ht="12.75">
      <c r="A15" s="169">
        <v>12</v>
      </c>
      <c r="B15" s="169"/>
    </row>
    <row r="16" spans="1:2" ht="12.75">
      <c r="A16" s="169">
        <v>13</v>
      </c>
      <c r="B16" s="169"/>
    </row>
    <row r="17" spans="1:2" ht="12.75">
      <c r="A17" s="169">
        <v>14</v>
      </c>
      <c r="B17" s="169"/>
    </row>
    <row r="18" spans="1:2" ht="12.75">
      <c r="A18" s="169">
        <v>15</v>
      </c>
      <c r="B18" s="169"/>
    </row>
    <row r="19" spans="1:2" ht="12.75">
      <c r="A19" s="169"/>
      <c r="B19" s="169"/>
    </row>
    <row r="20" spans="1:2" ht="12.75">
      <c r="A20" s="169"/>
      <c r="B20" s="169"/>
    </row>
    <row r="21" spans="1:2" ht="12.75">
      <c r="A21" s="169"/>
      <c r="B21" s="169"/>
    </row>
    <row r="22" spans="1:2" ht="12.75">
      <c r="A22" s="169"/>
      <c r="B22" s="169"/>
    </row>
  </sheetData>
  <sheetProtection selectLockedCells="1" selectUnlockedCells="1"/>
  <mergeCells count="1">
    <mergeCell ref="A1:B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6"/>
  <sheetViews>
    <sheetView showGridLines="0" zoomScale="80" zoomScaleNormal="80" workbookViewId="0" topLeftCell="A1">
      <selection activeCell="CI6" sqref="CI6"/>
    </sheetView>
  </sheetViews>
  <sheetFormatPr defaultColWidth="9.140625" defaultRowHeight="12.75"/>
  <cols>
    <col min="1" max="1" width="19.00390625" style="1" customWidth="1"/>
    <col min="2" max="2" width="3.421875" style="1" customWidth="1"/>
    <col min="3" max="3" width="11.140625" style="1" customWidth="1"/>
    <col min="4" max="18" width="11.00390625" style="1" customWidth="1"/>
    <col min="19" max="16384" width="9.140625" style="1" customWidth="1"/>
  </cols>
  <sheetData>
    <row r="1" spans="1:102" s="57" customFormat="1" ht="12.75">
      <c r="A1" s="53" t="s">
        <v>30</v>
      </c>
      <c r="B1" s="54" t="s">
        <v>31</v>
      </c>
      <c r="C1" s="55" t="s">
        <v>42</v>
      </c>
      <c r="D1" s="56">
        <v>1</v>
      </c>
      <c r="E1" s="56">
        <v>2</v>
      </c>
      <c r="F1" s="56">
        <v>3</v>
      </c>
      <c r="G1" s="56">
        <v>4</v>
      </c>
      <c r="H1" s="56">
        <v>5</v>
      </c>
      <c r="I1" s="56">
        <v>6</v>
      </c>
      <c r="J1" s="56">
        <v>7</v>
      </c>
      <c r="K1" s="56">
        <v>8</v>
      </c>
      <c r="L1" s="56">
        <v>9</v>
      </c>
      <c r="M1" s="56">
        <v>10</v>
      </c>
      <c r="N1" s="56">
        <v>11</v>
      </c>
      <c r="O1" s="56">
        <v>12</v>
      </c>
      <c r="P1" s="56">
        <v>13</v>
      </c>
      <c r="Q1" s="56">
        <v>14</v>
      </c>
      <c r="R1" s="56">
        <v>15</v>
      </c>
      <c r="S1" s="56">
        <v>16</v>
      </c>
      <c r="T1" s="56">
        <v>17</v>
      </c>
      <c r="U1" s="56">
        <v>18</v>
      </c>
      <c r="V1" s="56">
        <v>19</v>
      </c>
      <c r="W1" s="56">
        <v>20</v>
      </c>
      <c r="X1" s="56">
        <v>21</v>
      </c>
      <c r="Y1" s="56">
        <v>22</v>
      </c>
      <c r="Z1" s="56">
        <v>23</v>
      </c>
      <c r="AA1" s="56">
        <v>24</v>
      </c>
      <c r="AB1" s="56">
        <v>25</v>
      </c>
      <c r="AC1" s="56">
        <v>26</v>
      </c>
      <c r="AD1" s="56">
        <v>27</v>
      </c>
      <c r="AE1" s="56">
        <v>28</v>
      </c>
      <c r="AF1" s="56">
        <v>29</v>
      </c>
      <c r="AG1" s="56">
        <v>30</v>
      </c>
      <c r="AH1" s="56">
        <v>31</v>
      </c>
      <c r="AI1" s="56">
        <v>32</v>
      </c>
      <c r="AJ1" s="56">
        <v>33</v>
      </c>
      <c r="AK1" s="56">
        <v>34</v>
      </c>
      <c r="AL1" s="56">
        <v>35</v>
      </c>
      <c r="AM1" s="56">
        <v>36</v>
      </c>
      <c r="AN1" s="56">
        <v>37</v>
      </c>
      <c r="AO1" s="56">
        <v>38</v>
      </c>
      <c r="AP1" s="56">
        <v>39</v>
      </c>
      <c r="AQ1" s="56">
        <v>40</v>
      </c>
      <c r="AR1" s="56">
        <v>41</v>
      </c>
      <c r="AS1" s="56">
        <v>42</v>
      </c>
      <c r="AT1" s="56">
        <v>43</v>
      </c>
      <c r="AU1" s="56">
        <v>44</v>
      </c>
      <c r="AV1" s="56">
        <v>45</v>
      </c>
      <c r="AW1" s="56">
        <v>46</v>
      </c>
      <c r="AX1" s="56">
        <v>47</v>
      </c>
      <c r="AY1" s="56">
        <v>48</v>
      </c>
      <c r="AZ1" s="56">
        <v>49</v>
      </c>
      <c r="BA1" s="56">
        <v>50</v>
      </c>
      <c r="BB1" s="56">
        <v>51</v>
      </c>
      <c r="BC1" s="56">
        <v>52</v>
      </c>
      <c r="BD1" s="56">
        <v>53</v>
      </c>
      <c r="BE1" s="56">
        <v>54</v>
      </c>
      <c r="BF1" s="56">
        <v>55</v>
      </c>
      <c r="BG1" s="56">
        <v>56</v>
      </c>
      <c r="BH1" s="56">
        <v>57</v>
      </c>
      <c r="BI1" s="56">
        <v>58</v>
      </c>
      <c r="BJ1" s="56">
        <v>59</v>
      </c>
      <c r="BK1" s="56">
        <v>60</v>
      </c>
      <c r="BL1" s="56">
        <v>61</v>
      </c>
      <c r="BM1" s="56">
        <v>62</v>
      </c>
      <c r="BN1" s="56">
        <v>63</v>
      </c>
      <c r="BO1" s="56">
        <v>64</v>
      </c>
      <c r="BP1" s="56">
        <v>65</v>
      </c>
      <c r="BQ1" s="56">
        <v>66</v>
      </c>
      <c r="BR1" s="56">
        <v>67</v>
      </c>
      <c r="BS1" s="56">
        <v>68</v>
      </c>
      <c r="BT1" s="56">
        <v>69</v>
      </c>
      <c r="BU1" s="56">
        <v>70</v>
      </c>
      <c r="BV1" s="56">
        <v>71</v>
      </c>
      <c r="BW1" s="56">
        <v>72</v>
      </c>
      <c r="BX1" s="56">
        <v>73</v>
      </c>
      <c r="BY1" s="56">
        <v>74</v>
      </c>
      <c r="BZ1" s="56">
        <v>75</v>
      </c>
      <c r="CA1" s="56">
        <v>76</v>
      </c>
      <c r="CB1" s="56">
        <v>77</v>
      </c>
      <c r="CC1" s="56">
        <v>78</v>
      </c>
      <c r="CD1" s="56">
        <v>79</v>
      </c>
      <c r="CE1" s="56">
        <v>80</v>
      </c>
      <c r="CF1" s="56">
        <v>81</v>
      </c>
      <c r="CG1" s="56">
        <v>82</v>
      </c>
      <c r="CH1" s="56">
        <v>83</v>
      </c>
      <c r="CI1" s="56">
        <v>84</v>
      </c>
      <c r="CJ1" s="56">
        <v>85</v>
      </c>
      <c r="CK1" s="56">
        <v>86</v>
      </c>
      <c r="CL1" s="56">
        <v>87</v>
      </c>
      <c r="CM1" s="56">
        <v>88</v>
      </c>
      <c r="CN1" s="56">
        <v>89</v>
      </c>
      <c r="CO1" s="56">
        <v>90</v>
      </c>
      <c r="CP1" s="56">
        <v>91</v>
      </c>
      <c r="CQ1" s="56">
        <v>92</v>
      </c>
      <c r="CR1" s="56">
        <v>93</v>
      </c>
      <c r="CS1" s="56">
        <v>94</v>
      </c>
      <c r="CT1" s="56">
        <v>95</v>
      </c>
      <c r="CU1" s="56">
        <v>96</v>
      </c>
      <c r="CV1" s="56">
        <v>97</v>
      </c>
      <c r="CW1" s="56">
        <v>98</v>
      </c>
      <c r="CX1" s="56">
        <v>99</v>
      </c>
    </row>
    <row r="2" spans="1:102" ht="40.5" customHeight="1">
      <c r="A2" s="58" t="s">
        <v>38</v>
      </c>
      <c r="B2" s="59">
        <v>1</v>
      </c>
      <c r="C2" s="60" t="s">
        <v>43</v>
      </c>
      <c r="D2" s="61"/>
      <c r="E2" s="61"/>
      <c r="F2" s="62" t="s">
        <v>44</v>
      </c>
      <c r="G2" s="63"/>
      <c r="H2" s="64"/>
      <c r="I2" s="61" t="s">
        <v>45</v>
      </c>
      <c r="J2" s="63"/>
      <c r="K2" s="65" t="s">
        <v>46</v>
      </c>
      <c r="L2" s="63"/>
      <c r="M2" s="61"/>
      <c r="N2" s="61" t="s">
        <v>47</v>
      </c>
      <c r="O2" s="61" t="s">
        <v>48</v>
      </c>
      <c r="P2" s="61" t="s">
        <v>49</v>
      </c>
      <c r="Q2" s="61" t="s">
        <v>43</v>
      </c>
      <c r="R2" s="61" t="s">
        <v>50</v>
      </c>
      <c r="S2" s="61"/>
      <c r="T2" s="61"/>
      <c r="U2" s="61"/>
      <c r="V2" s="66"/>
      <c r="W2" s="66"/>
      <c r="X2" s="61"/>
      <c r="Y2" s="61"/>
      <c r="Z2" s="66"/>
      <c r="AA2" s="66"/>
      <c r="AB2" s="66"/>
      <c r="AC2" s="61"/>
      <c r="AD2" s="66"/>
      <c r="AE2" s="66"/>
      <c r="AF2" s="61"/>
      <c r="AG2" s="61"/>
      <c r="AH2" s="61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 t="s">
        <v>51</v>
      </c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 t="s">
        <v>52</v>
      </c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ht="40.5" customHeight="1">
      <c r="A3" s="67" t="s">
        <v>40</v>
      </c>
      <c r="B3" s="68">
        <v>2</v>
      </c>
      <c r="C3" s="60" t="s">
        <v>53</v>
      </c>
      <c r="D3" s="61"/>
      <c r="E3" s="66"/>
      <c r="F3" s="66" t="s">
        <v>54</v>
      </c>
      <c r="G3" s="66" t="s">
        <v>55</v>
      </c>
      <c r="H3" s="66"/>
      <c r="I3" s="66" t="s">
        <v>53</v>
      </c>
      <c r="J3" s="66" t="s">
        <v>56</v>
      </c>
      <c r="K3" s="66" t="s">
        <v>57</v>
      </c>
      <c r="L3" s="66" t="s">
        <v>58</v>
      </c>
      <c r="M3" s="66"/>
      <c r="N3" s="66"/>
      <c r="O3" s="66" t="s">
        <v>59</v>
      </c>
      <c r="P3" s="66" t="s">
        <v>60</v>
      </c>
      <c r="Q3" s="66"/>
      <c r="R3" s="66"/>
      <c r="S3" s="66" t="s">
        <v>61</v>
      </c>
      <c r="T3" s="66"/>
      <c r="U3" s="66"/>
      <c r="V3" s="66"/>
      <c r="W3" s="66"/>
      <c r="X3" s="66"/>
      <c r="Y3" s="66"/>
      <c r="Z3" s="66"/>
      <c r="AA3" s="66"/>
      <c r="AB3" s="66"/>
      <c r="AC3" s="69"/>
      <c r="AD3" s="69"/>
      <c r="AE3" s="69"/>
      <c r="AF3" s="66"/>
      <c r="AG3" s="66" t="s">
        <v>62</v>
      </c>
      <c r="AH3" s="66"/>
      <c r="AI3" s="66"/>
      <c r="AJ3" s="66"/>
      <c r="AK3" s="66"/>
      <c r="AL3" s="66" t="s">
        <v>63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 t="s">
        <v>64</v>
      </c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</row>
    <row r="4" spans="1:102" ht="40.5" customHeight="1">
      <c r="A4" s="67" t="s">
        <v>39</v>
      </c>
      <c r="B4" s="68">
        <v>3</v>
      </c>
      <c r="C4" s="60" t="s">
        <v>65</v>
      </c>
      <c r="D4" s="61" t="s">
        <v>66</v>
      </c>
      <c r="E4" s="66" t="s">
        <v>67</v>
      </c>
      <c r="F4" s="66" t="s">
        <v>68</v>
      </c>
      <c r="G4" s="66" t="s">
        <v>69</v>
      </c>
      <c r="H4" s="66"/>
      <c r="I4" s="66" t="s">
        <v>70</v>
      </c>
      <c r="J4" s="66"/>
      <c r="K4" s="66" t="s">
        <v>71</v>
      </c>
      <c r="L4" s="66" t="s">
        <v>72</v>
      </c>
      <c r="M4" s="70" t="s">
        <v>65</v>
      </c>
      <c r="N4" s="71" t="s">
        <v>73</v>
      </c>
      <c r="O4" s="70" t="s">
        <v>74</v>
      </c>
      <c r="P4" s="70" t="s">
        <v>75</v>
      </c>
      <c r="Q4" s="70"/>
      <c r="R4" s="70" t="s">
        <v>76</v>
      </c>
      <c r="S4" s="71"/>
      <c r="T4" s="70"/>
      <c r="U4" s="70"/>
      <c r="V4" s="71"/>
      <c r="W4" s="70"/>
      <c r="X4" s="70"/>
      <c r="Y4" s="70"/>
      <c r="Z4" s="70"/>
      <c r="AA4" s="71"/>
      <c r="AB4" s="70"/>
      <c r="AC4" s="70"/>
      <c r="AD4" s="72"/>
      <c r="AE4" s="70"/>
      <c r="AF4" s="70"/>
      <c r="AG4" s="70"/>
      <c r="AH4" s="70"/>
      <c r="AI4" s="70"/>
      <c r="AJ4" s="71"/>
      <c r="AK4" s="70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 t="s">
        <v>77</v>
      </c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 t="s">
        <v>78</v>
      </c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79</v>
      </c>
    </row>
    <row r="5" spans="1:102" ht="39" customHeight="1">
      <c r="A5" s="67" t="s">
        <v>37</v>
      </c>
      <c r="B5" s="73">
        <v>4</v>
      </c>
      <c r="C5" s="60" t="s">
        <v>80</v>
      </c>
      <c r="D5" s="61" t="s">
        <v>81</v>
      </c>
      <c r="E5" s="66" t="s">
        <v>82</v>
      </c>
      <c r="F5" s="66" t="s">
        <v>83</v>
      </c>
      <c r="G5" s="66" t="s">
        <v>84</v>
      </c>
      <c r="H5" s="66" t="s">
        <v>85</v>
      </c>
      <c r="I5" s="66" t="s">
        <v>86</v>
      </c>
      <c r="J5" s="66"/>
      <c r="K5" s="66" t="s">
        <v>87</v>
      </c>
      <c r="L5" s="66"/>
      <c r="M5" s="66" t="s">
        <v>88</v>
      </c>
      <c r="N5" s="66" t="s">
        <v>89</v>
      </c>
      <c r="O5" s="66"/>
      <c r="P5" s="66"/>
      <c r="Q5" s="66"/>
      <c r="R5" s="66" t="s">
        <v>90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72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02" ht="39" customHeight="1">
      <c r="A6" s="67" t="s">
        <v>91</v>
      </c>
      <c r="B6" s="73">
        <v>5</v>
      </c>
      <c r="C6" s="60" t="s">
        <v>92</v>
      </c>
      <c r="D6" s="61" t="s">
        <v>93</v>
      </c>
      <c r="E6" s="66" t="s">
        <v>92</v>
      </c>
      <c r="F6" s="66" t="s">
        <v>94</v>
      </c>
      <c r="G6" s="66"/>
      <c r="H6" s="66"/>
      <c r="I6" s="66"/>
      <c r="J6" s="66" t="s">
        <v>95</v>
      </c>
      <c r="K6" s="66"/>
      <c r="L6" s="66"/>
      <c r="M6" s="66" t="s">
        <v>96</v>
      </c>
      <c r="N6" s="66"/>
      <c r="O6" s="66"/>
      <c r="P6" s="66" t="s">
        <v>97</v>
      </c>
      <c r="Q6" s="66"/>
      <c r="R6" s="66" t="s">
        <v>98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72"/>
      <c r="AE6" s="66"/>
      <c r="AF6" s="66"/>
      <c r="AG6" s="66"/>
      <c r="AH6" s="66"/>
      <c r="AI6" s="66" t="s">
        <v>99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 t="s">
        <v>100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 t="s">
        <v>101</v>
      </c>
      <c r="BI6" s="66"/>
      <c r="BJ6" s="66"/>
      <c r="BK6" s="66"/>
      <c r="BL6" s="66"/>
      <c r="BM6" s="66"/>
      <c r="BN6" s="66"/>
      <c r="BO6" s="66"/>
      <c r="BP6" s="66"/>
      <c r="BQ6" s="66"/>
      <c r="BR6" s="66" t="s">
        <v>102</v>
      </c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 t="s">
        <v>103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02" ht="39" customHeight="1">
      <c r="A7" s="67" t="s">
        <v>41</v>
      </c>
      <c r="B7" s="73">
        <v>6</v>
      </c>
      <c r="C7" s="60" t="s">
        <v>104</v>
      </c>
      <c r="D7" s="61"/>
      <c r="E7" s="66" t="s">
        <v>105</v>
      </c>
      <c r="F7" s="66" t="s">
        <v>106</v>
      </c>
      <c r="G7" s="66"/>
      <c r="H7" s="66" t="s">
        <v>107</v>
      </c>
      <c r="I7" s="66"/>
      <c r="J7" s="66" t="s">
        <v>108</v>
      </c>
      <c r="K7" s="66"/>
      <c r="L7" s="66"/>
      <c r="M7" s="66" t="s">
        <v>109</v>
      </c>
      <c r="N7" s="66" t="s">
        <v>110</v>
      </c>
      <c r="O7" s="66" t="s">
        <v>111</v>
      </c>
      <c r="P7" s="66" t="s">
        <v>112</v>
      </c>
      <c r="Q7" s="66"/>
      <c r="R7" s="66" t="s">
        <v>113</v>
      </c>
      <c r="S7" s="66" t="s">
        <v>114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72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pans="1:102" ht="39.75" customHeight="1">
      <c r="A8" s="67" t="s">
        <v>115</v>
      </c>
      <c r="B8" s="73">
        <v>7</v>
      </c>
      <c r="C8" s="60" t="s">
        <v>116</v>
      </c>
      <c r="D8" s="61" t="s">
        <v>117</v>
      </c>
      <c r="E8" s="66" t="s">
        <v>118</v>
      </c>
      <c r="F8" s="66" t="s">
        <v>119</v>
      </c>
      <c r="G8" s="66"/>
      <c r="H8" s="66" t="s">
        <v>120</v>
      </c>
      <c r="I8" s="66" t="s">
        <v>121</v>
      </c>
      <c r="J8" s="66"/>
      <c r="K8" s="66" t="s">
        <v>122</v>
      </c>
      <c r="L8" s="66"/>
      <c r="M8" s="66" t="s">
        <v>123</v>
      </c>
      <c r="N8" s="66" t="s">
        <v>124</v>
      </c>
      <c r="O8" s="66" t="s">
        <v>125</v>
      </c>
      <c r="P8" s="66" t="s">
        <v>126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72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9" spans="1:102" ht="39" customHeight="1">
      <c r="A9" s="74"/>
      <c r="B9" s="73">
        <v>8</v>
      </c>
      <c r="C9" s="60"/>
      <c r="D9" s="6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72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ht="39" customHeight="1">
      <c r="A10" s="74"/>
      <c r="B10" s="73">
        <v>9</v>
      </c>
      <c r="C10" s="60"/>
      <c r="D10" s="6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72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pans="1:102" ht="39" customHeight="1">
      <c r="A11" s="74"/>
      <c r="B11" s="73">
        <v>10</v>
      </c>
      <c r="C11" s="60"/>
      <c r="D11" s="61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72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</row>
    <row r="12" spans="1:102" ht="39" customHeight="1">
      <c r="A12" s="74"/>
      <c r="B12" s="73">
        <v>11</v>
      </c>
      <c r="C12" s="60"/>
      <c r="D12" s="61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2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ht="39" customHeight="1">
      <c r="A13" s="74"/>
      <c r="B13" s="73">
        <v>12</v>
      </c>
      <c r="C13" s="60"/>
      <c r="D13" s="61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72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</row>
    <row r="14" spans="1:102" ht="39" customHeight="1">
      <c r="A14" s="74"/>
      <c r="B14" s="73">
        <v>13</v>
      </c>
      <c r="C14" s="60"/>
      <c r="D14" s="61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72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</row>
    <row r="15" spans="1:102" ht="39" customHeight="1">
      <c r="A15" s="74"/>
      <c r="B15" s="73">
        <v>14</v>
      </c>
      <c r="C15" s="60"/>
      <c r="D15" s="61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72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</row>
    <row r="16" spans="1:102" ht="39" customHeight="1">
      <c r="A16" s="74"/>
      <c r="B16" s="73">
        <v>15</v>
      </c>
      <c r="C16" s="60"/>
      <c r="D16" s="6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72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H24" sqref="H24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4.28125" style="76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0.3958333333333333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1</v>
      </c>
      <c r="C3" s="91" t="s">
        <v>132</v>
      </c>
      <c r="D3" s="92">
        <f>LOOKUP(B3,Otteluohjelma!A3:A17,Otteluohjelma!D3:D17)</f>
        <v>0.3958333333333333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2"/>
    </row>
    <row r="6" spans="1:17" ht="13.5" customHeight="1">
      <c r="A6" s="113"/>
      <c r="B6" s="114" t="str">
        <f>LOOKUP(B3,Otteluohjelma!A3:B17)</f>
        <v>Saaristomeren Sukeltajat</v>
      </c>
      <c r="C6" s="115"/>
      <c r="D6" s="116" t="str">
        <f>LOOKUP(B3,Otteluohjelma!A3:A17,Otteluohjelma!C3:C17)</f>
        <v>Riihimäen Urheilusukeltajat</v>
      </c>
      <c r="E6" s="107"/>
      <c r="F6" s="117">
        <v>0.2972222222222222</v>
      </c>
      <c r="G6" s="118"/>
      <c r="H6" s="119">
        <v>13</v>
      </c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1</v>
      </c>
      <c r="Q6" s="125"/>
    </row>
    <row r="7" spans="1:17" ht="13.5" customHeight="1">
      <c r="A7" s="113"/>
      <c r="B7" s="114"/>
      <c r="C7" s="115"/>
      <c r="D7" s="116"/>
      <c r="E7" s="107"/>
      <c r="F7" s="126">
        <v>0.17916666666666667</v>
      </c>
      <c r="G7" s="118"/>
      <c r="H7" s="119">
        <v>8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2</v>
      </c>
      <c r="Q7" s="128"/>
    </row>
    <row r="8" spans="1:17" ht="13.5" customHeight="1">
      <c r="A8" s="113"/>
      <c r="B8" s="114"/>
      <c r="C8" s="115"/>
      <c r="D8" s="116"/>
      <c r="E8" s="107"/>
      <c r="F8" s="126">
        <v>0.07430555555555556</v>
      </c>
      <c r="G8" s="118"/>
      <c r="H8" s="119">
        <v>66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3</v>
      </c>
      <c r="Q8" s="128"/>
    </row>
    <row r="9" spans="1:17" ht="13.5" customHeight="1">
      <c r="A9" s="129" t="s">
        <v>146</v>
      </c>
      <c r="B9" s="130" t="str">
        <f>IF((VLOOKUP($B$6,Players,3,0)=0),"",VLOOKUP($B$6,Players,3,0))</f>
        <v>Tatu Erlin</v>
      </c>
      <c r="C9" s="129" t="s">
        <v>146</v>
      </c>
      <c r="D9" s="130" t="str">
        <f>IF((VLOOKUP($D$6,Players,3,0)=0),"",VLOOKUP($D$6,Players,3,0))</f>
        <v>Tauru Jarkko</v>
      </c>
      <c r="E9" s="107"/>
      <c r="F9" s="126">
        <v>0.043055555555555555</v>
      </c>
      <c r="G9" s="118"/>
      <c r="H9" s="119">
        <v>6</v>
      </c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0</v>
      </c>
      <c r="P9" s="127">
        <f>IF(AND(I9="X",NOT(H9="")),(P8+1),(IF(F9="","",P8)))</f>
        <v>4</v>
      </c>
      <c r="Q9" s="128"/>
    </row>
    <row r="10" spans="1:17" ht="13.5" customHeight="1">
      <c r="A10" s="131">
        <v>1</v>
      </c>
      <c r="B10" s="132" t="str">
        <f>IF((VLOOKUP($B$6,Players,3+A10,0)=0),"",VLOOKUP($B$6,Players,3+A10,0))</f>
        <v>Miettinen Tomi</v>
      </c>
      <c r="C10" s="131">
        <v>1</v>
      </c>
      <c r="D10" s="132">
        <f>IF((VLOOKUP($D$6,Players,3+C10,0)=0),"",VLOOKUP($D$6,Players,3+C10,0))</f>
      </c>
      <c r="E10" s="107"/>
      <c r="F10" s="126">
        <v>0</v>
      </c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  <v>0</v>
      </c>
      <c r="P10" s="127">
        <f>IF(AND(I10="X",NOT(H10="")),(P9+1),(IF(F10="","",P9)))</f>
        <v>4</v>
      </c>
      <c r="Q10" s="128"/>
    </row>
    <row r="11" spans="1:17" ht="13.5" customHeight="1">
      <c r="A11" s="131">
        <v>2</v>
      </c>
      <c r="B11" s="132" t="str">
        <f>IF((VLOOKUP($B$6,Players,3+A11,0)=0),"",VLOOKUP($B$6,Players,3+A11,0))</f>
        <v>Keränen Matti</v>
      </c>
      <c r="C11" s="131">
        <v>2</v>
      </c>
      <c r="D11" s="132">
        <f>IF((VLOOKUP($D$6,Players,3+C11,0)=0),"",VLOOKUP($D$6,Players,3+C11,0))</f>
      </c>
      <c r="E11" s="107"/>
      <c r="F11" s="126">
        <v>0.32083333333333336</v>
      </c>
      <c r="G11" s="118"/>
      <c r="H11" s="119">
        <v>16</v>
      </c>
      <c r="I11" s="120" t="s">
        <v>145</v>
      </c>
      <c r="J11" s="121"/>
      <c r="K11" s="121"/>
      <c r="L11" s="121"/>
      <c r="M11" s="121"/>
      <c r="N11" s="122"/>
      <c r="O11" s="123">
        <f>IF(AND(I11="X",NOT(G11="")),(O10+1),(IF(F11="","",O10)))</f>
        <v>0</v>
      </c>
      <c r="P11" s="127">
        <f>IF(AND(I11="X",NOT(H11="")),(P10+1),(IF(F11="","",P10)))</f>
        <v>5</v>
      </c>
      <c r="Q11" s="128"/>
    </row>
    <row r="12" spans="1:17" ht="13.5" customHeight="1">
      <c r="A12" s="131">
        <v>3</v>
      </c>
      <c r="B12" s="132" t="str">
        <f>IF((VLOOKUP($B$6,Players,3+A12,0)=0),"",VLOOKUP($B$6,Players,3+A12,0))</f>
        <v>Järvinen Lauri Tuomas</v>
      </c>
      <c r="C12" s="131">
        <v>3</v>
      </c>
      <c r="D12" s="132" t="str">
        <f>IF((VLOOKUP($D$6,Players,3+C12,0)=0),"",VLOOKUP($D$6,Players,3+C12,0))</f>
        <v>Åman Pasi</v>
      </c>
      <c r="E12" s="107"/>
      <c r="F12" s="126">
        <v>0.30833333333333335</v>
      </c>
      <c r="G12" s="118"/>
      <c r="H12" s="119">
        <v>6</v>
      </c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0</v>
      </c>
      <c r="P12" s="127">
        <f>IF(AND(I12="X",NOT(H12="")),(P11+1),(IF(F12="","",P11)))</f>
        <v>6</v>
      </c>
      <c r="Q12" s="128"/>
    </row>
    <row r="13" spans="1:17" ht="13.5" customHeight="1">
      <c r="A13" s="131">
        <v>4</v>
      </c>
      <c r="B13" s="132">
        <f>IF((VLOOKUP($B$6,Players,3+A13,0)=0),"",VLOOKUP($B$6,Players,3+A13,0))</f>
      </c>
      <c r="C13" s="131">
        <v>4</v>
      </c>
      <c r="D13" s="132">
        <f>IF((VLOOKUP($D$6,Players,3+C13,0)=0),"",VLOOKUP($D$6,Players,3+C13,0))</f>
      </c>
      <c r="E13" s="107"/>
      <c r="F13" s="126">
        <v>0.23055555555555557</v>
      </c>
      <c r="G13" s="118"/>
      <c r="H13" s="119">
        <v>3</v>
      </c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0</v>
      </c>
      <c r="P13" s="127">
        <f>IF(AND(I13="X",NOT(H13="")),(P12+1),(IF(F13="","",P12)))</f>
        <v>7</v>
      </c>
      <c r="Q13" s="128"/>
    </row>
    <row r="14" spans="1:17" ht="13.5" customHeight="1">
      <c r="A14" s="131">
        <v>5</v>
      </c>
      <c r="B14" s="132" t="str">
        <f>IF((VLOOKUP($B$6,Players,3+A14,0)=0),"",VLOOKUP($B$6,Players,3+A14,0))</f>
        <v>Lehenkari Lauri</v>
      </c>
      <c r="C14" s="131">
        <v>5</v>
      </c>
      <c r="D14" s="132">
        <f>IF((VLOOKUP($D$6,Players,3+C14,0)=0),"",VLOOKUP($D$6,Players,3+C14,0))</f>
      </c>
      <c r="E14" s="107"/>
      <c r="F14" s="126">
        <v>0.23055555555555557</v>
      </c>
      <c r="G14" s="118"/>
      <c r="H14" s="119"/>
      <c r="I14" s="120" t="s">
        <v>145</v>
      </c>
      <c r="J14" s="121"/>
      <c r="K14" s="121"/>
      <c r="L14" s="121"/>
      <c r="M14" s="121"/>
      <c r="N14" s="122" t="s">
        <v>145</v>
      </c>
      <c r="O14" s="123">
        <f>IF(AND(I14="X",NOT(G14="")),(O13+1),(IF(F14="","",O13)))</f>
        <v>0</v>
      </c>
      <c r="P14" s="127">
        <f>IF(AND(I14="X",NOT(H14="")),(P13+1),(IF(F14="","",P13)))</f>
        <v>7</v>
      </c>
      <c r="Q14" s="128"/>
    </row>
    <row r="15" spans="1:17" ht="13.5" customHeight="1">
      <c r="A15" s="131">
        <v>6</v>
      </c>
      <c r="B15" s="132" t="str">
        <f>IF((VLOOKUP($B$6,Players,3+A15,0)=0),"",VLOOKUP($B$6,Players,3+A15,0))</f>
        <v>Vahtera Viljami</v>
      </c>
      <c r="C15" s="131">
        <v>6</v>
      </c>
      <c r="D15" s="132" t="str">
        <f>IF((VLOOKUP($D$6,Players,3+C15,0)=0),"",VLOOKUP($D$6,Players,3+C15,0))</f>
        <v>Jaro Laitonen</v>
      </c>
      <c r="E15" s="107"/>
      <c r="F15" s="126">
        <v>0.21319444444444444</v>
      </c>
      <c r="G15" s="118"/>
      <c r="H15" s="119">
        <v>66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0</v>
      </c>
      <c r="P15" s="127">
        <f>IF(AND(I15="X",NOT(H15="")),(P14+1),(IF(F15="","",P14)))</f>
        <v>8</v>
      </c>
      <c r="Q15" s="128"/>
    </row>
    <row r="16" spans="1:17" ht="13.5" customHeight="1">
      <c r="A16" s="131">
        <v>7</v>
      </c>
      <c r="B16" s="132">
        <f>IF((VLOOKUP($B$6,Players,3+A16,0)=0),"",VLOOKUP($B$6,Players,3+A16,0))</f>
      </c>
      <c r="C16" s="131">
        <v>7</v>
      </c>
      <c r="D16" s="132">
        <f>IF((VLOOKUP($D$6,Players,3+C16,0)=0),"",VLOOKUP($D$6,Players,3+C16,0))</f>
      </c>
      <c r="E16" s="107"/>
      <c r="F16" s="126">
        <v>0.12916666666666668</v>
      </c>
      <c r="G16" s="118"/>
      <c r="H16" s="119">
        <v>6</v>
      </c>
      <c r="I16" s="120" t="s">
        <v>145</v>
      </c>
      <c r="J16" s="121"/>
      <c r="K16" s="121"/>
      <c r="L16" s="121"/>
      <c r="M16" s="121"/>
      <c r="N16" s="122"/>
      <c r="O16" s="123">
        <f>IF(AND(I16="X",NOT(G16="")),(O15+1),(IF(F16="","",O15)))</f>
        <v>0</v>
      </c>
      <c r="P16" s="127">
        <f>IF(AND(I16="X",NOT(H16="")),(P15+1),(IF(F16="","",P15)))</f>
        <v>9</v>
      </c>
      <c r="Q16" s="128"/>
    </row>
    <row r="17" spans="1:17" ht="13.5" customHeight="1">
      <c r="A17" s="131">
        <v>8</v>
      </c>
      <c r="B17" s="132" t="str">
        <f>IF((VLOOKUP($B$6,Players,3+A17,0)=0),"",VLOOKUP($B$6,Players,3+A17,0))</f>
        <v>Vahtera Tomi Petteri</v>
      </c>
      <c r="C17" s="131">
        <v>8</v>
      </c>
      <c r="D17" s="132" t="str">
        <f>IF((VLOOKUP($D$6,Players,3+C17,0)=0),"",VLOOKUP($D$6,Players,3+C17,0))</f>
        <v>Rantamäki Reijo</v>
      </c>
      <c r="E17" s="107"/>
      <c r="F17" s="126">
        <v>0.11527777777777778</v>
      </c>
      <c r="G17" s="118" t="s">
        <v>145</v>
      </c>
      <c r="H17" s="119"/>
      <c r="I17" s="120"/>
      <c r="J17" s="121"/>
      <c r="K17" s="121" t="s">
        <v>145</v>
      </c>
      <c r="L17" s="121"/>
      <c r="M17" s="121"/>
      <c r="N17" s="122"/>
      <c r="O17" s="123">
        <f>IF(AND(I17="X",NOT(G17="")),(O16+1),(IF(F17="","",O16)))</f>
        <v>0</v>
      </c>
      <c r="P17" s="127">
        <f>IF(AND(I17="X",NOT(H17="")),(P16+1),(IF(F17="","",P16)))</f>
        <v>9</v>
      </c>
      <c r="Q17" s="128" t="s">
        <v>147</v>
      </c>
    </row>
    <row r="18" spans="1:17" ht="13.5" customHeight="1">
      <c r="A18" s="131">
        <v>9</v>
      </c>
      <c r="B18" s="132">
        <f>IF((VLOOKUP($B$6,Players,3+A18,0)=0),"",VLOOKUP($B$6,Players,3+A18,0))</f>
      </c>
      <c r="C18" s="131">
        <v>9</v>
      </c>
      <c r="D18" s="132">
        <f>IF((VLOOKUP($D$6,Players,3+C18,0)=0),"",VLOOKUP($D$6,Players,3+C18,0))</f>
      </c>
      <c r="E18" s="107"/>
      <c r="F18" s="126">
        <v>0.034027777777777775</v>
      </c>
      <c r="G18" s="118"/>
      <c r="H18" s="119">
        <v>8</v>
      </c>
      <c r="I18" s="120" t="s">
        <v>145</v>
      </c>
      <c r="J18" s="121"/>
      <c r="K18" s="121"/>
      <c r="L18" s="121"/>
      <c r="M18" s="121"/>
      <c r="N18" s="122"/>
      <c r="O18" s="123">
        <f>IF(AND(I18="X",NOT(G18="")),(O17+1),(IF(F18="","",O17)))</f>
        <v>0</v>
      </c>
      <c r="P18" s="127">
        <f>IF(AND(I18="X",NOT(H18="")),(P17+1),(IF(F18="","",P17)))</f>
        <v>10</v>
      </c>
      <c r="Q18" s="128"/>
    </row>
    <row r="19" spans="1:17" ht="13.5" customHeight="1">
      <c r="A19" s="131">
        <v>10</v>
      </c>
      <c r="B19" s="132" t="str">
        <f>IF((VLOOKUP($B$6,Players,3+A19,0)=0),"",VLOOKUP($B$6,Players,3+A19,0))</f>
        <v>Savisaari Henri</v>
      </c>
      <c r="C19" s="131">
        <v>10</v>
      </c>
      <c r="D19" s="132">
        <f>IF((VLOOKUP($D$6,Players,3+C19,0)=0),"",VLOOKUP($D$6,Players,3+C19,0))</f>
      </c>
      <c r="E19" s="107"/>
      <c r="F19" s="126">
        <v>0.034027777777777775</v>
      </c>
      <c r="G19" s="118" t="s">
        <v>145</v>
      </c>
      <c r="H19" s="119"/>
      <c r="I19" s="120"/>
      <c r="J19" s="121"/>
      <c r="K19" s="121"/>
      <c r="L19" s="121"/>
      <c r="M19" s="121"/>
      <c r="N19" s="122" t="s">
        <v>145</v>
      </c>
      <c r="O19" s="123">
        <f>IF(AND(I19="X",NOT(G19="")),(O18+1),(IF(F19="","",O18)))</f>
        <v>0</v>
      </c>
      <c r="P19" s="127">
        <f>IF(AND(I19="X",NOT(H19="")),(P18+1),(IF(F19="","",P18)))</f>
        <v>10</v>
      </c>
      <c r="Q19" s="128"/>
    </row>
    <row r="20" spans="1:17" ht="13.5" customHeight="1">
      <c r="A20" s="131">
        <v>11</v>
      </c>
      <c r="B20" s="132" t="str">
        <f>IF((VLOOKUP($B$6,Players,3+A20,0)=0),"",VLOOKUP($B$6,Players,3+A20,0))</f>
        <v>Erlin Tatu</v>
      </c>
      <c r="C20" s="131">
        <v>80</v>
      </c>
      <c r="D20" s="132" t="str">
        <f>IF((VLOOKUP($D$6,Players,3+C20,0)=0),"",VLOOKUP($D$6,Players,3+C20,0))</f>
        <v>Lintunen Valtteri</v>
      </c>
      <c r="E20" s="107"/>
      <c r="F20" s="126">
        <v>0.030555555555555555</v>
      </c>
      <c r="G20" s="118"/>
      <c r="H20" s="119" t="s">
        <v>145</v>
      </c>
      <c r="I20" s="120"/>
      <c r="J20" s="121"/>
      <c r="K20" s="121" t="s">
        <v>145</v>
      </c>
      <c r="L20" s="121"/>
      <c r="M20" s="121"/>
      <c r="N20" s="122"/>
      <c r="O20" s="123">
        <f>IF(AND(I20="X",NOT(G20="")),(O19+1),(IF(F20="","",O19)))</f>
        <v>0</v>
      </c>
      <c r="P20" s="127">
        <f>IF(AND(I20="X",NOT(H20="")),(P19+1),(IF(F20="","",P19)))</f>
        <v>10</v>
      </c>
      <c r="Q20" s="128"/>
    </row>
    <row r="21" spans="1:17" ht="13.5" customHeight="1">
      <c r="A21" s="131">
        <v>12</v>
      </c>
      <c r="B21" s="132" t="str">
        <f>IF((VLOOKUP($B$6,Players,3+A21,0)=0),"",VLOOKUP($B$6,Players,3+A21,0))</f>
        <v>Meriläinen Tuomo Mikael</v>
      </c>
      <c r="C21" s="131">
        <v>12</v>
      </c>
      <c r="D21" s="132" t="str">
        <f>IF((VLOOKUP($D$6,Players,3+C21,0)=0),"",VLOOKUP($D$6,Players,3+C21,0))</f>
        <v>Jari Laitonen</v>
      </c>
      <c r="E21" s="107"/>
      <c r="F21" s="126">
        <v>0.008333333333333333</v>
      </c>
      <c r="G21" s="118" t="s">
        <v>145</v>
      </c>
      <c r="H21" s="119"/>
      <c r="I21" s="120"/>
      <c r="J21" s="121"/>
      <c r="K21" s="121" t="s">
        <v>145</v>
      </c>
      <c r="L21" s="121"/>
      <c r="M21" s="121"/>
      <c r="N21" s="122"/>
      <c r="O21" s="123">
        <f>IF(AND(I21="X",NOT(G21="")),(O20+1),(IF(F21="","",O20)))</f>
        <v>0</v>
      </c>
      <c r="P21" s="127">
        <f>IF(AND(I21="X",NOT(H21="")),(P20+1),(IF(F21="","",P20)))</f>
        <v>10</v>
      </c>
      <c r="Q21" s="128"/>
    </row>
    <row r="22" spans="1:17" ht="13.5" customHeight="1">
      <c r="A22" s="131">
        <v>13</v>
      </c>
      <c r="B22" s="132" t="str">
        <f>IF((VLOOKUP($B$6,Players,3+A22,0)=0),"",VLOOKUP($B$6,Players,3+A22,0))</f>
        <v>Leino Pekka</v>
      </c>
      <c r="C22" s="131">
        <v>13</v>
      </c>
      <c r="D22" s="132" t="str">
        <f>IF((VLOOKUP($D$6,Players,3+C22,0)=0),"",VLOOKUP($D$6,Players,3+C22,0))</f>
        <v>Suomalainen Tomi</v>
      </c>
      <c r="E22" s="133"/>
      <c r="F22" s="126">
        <v>0</v>
      </c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  <v>0</v>
      </c>
      <c r="P22" s="127">
        <f>IF(AND(I22="X",NOT(H22="")),(P21+1),(IF(F22="","",P21)))</f>
        <v>10</v>
      </c>
      <c r="Q22" s="128"/>
    </row>
    <row r="23" spans="1:17" ht="13.5" customHeight="1">
      <c r="A23" s="131">
        <v>14</v>
      </c>
      <c r="B23" s="132">
        <f>IF((VLOOKUP($B$6,Players,3+A23,0)=0),"",VLOOKUP($B$6,Players,3+A23,0))</f>
      </c>
      <c r="C23" s="131">
        <v>66</v>
      </c>
      <c r="D23" s="132" t="str">
        <f>IF((VLOOKUP($D$6,Players,3+C23,0)=0),"",VLOOKUP($D$6,Players,3+C23,0))</f>
        <v>Pelttari Teemu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28"/>
    </row>
    <row r="24" spans="1:17" ht="13.5" customHeight="1">
      <c r="A24" s="131">
        <v>15</v>
      </c>
      <c r="B24" s="134">
        <f>IF((VLOOKUP($B$6,Players,3+A24,0)=0),"",VLOOKUP($B$6,Players,3+A24,0))</f>
      </c>
      <c r="C24" s="131">
        <v>15</v>
      </c>
      <c r="D24" s="132" t="str">
        <f>IF((VLOOKUP($D$6,Players,3+C24,0)=0),"",VLOOKUP($D$6,Players,3+C24,0))</f>
        <v>Tom Holmbäck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28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8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28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28"/>
    </row>
    <row r="27" spans="3:17" ht="13.5" customHeight="1">
      <c r="C27" s="137" t="s">
        <v>148</v>
      </c>
      <c r="D27" s="138">
        <v>0.4166666666666667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28"/>
    </row>
    <row r="28" spans="3:17" ht="13.5" customHeight="1">
      <c r="C28" s="137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28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28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Riihimäen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28"/>
    </row>
    <row r="31" spans="2:17" ht="13.5" customHeight="1">
      <c r="B31" s="141" t="s">
        <v>150</v>
      </c>
      <c r="C31" s="142" t="str">
        <f>CONCATENATE(MAX(O6:O80),"-",MAX(P6:P80))</f>
        <v>0-10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28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28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28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28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28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28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28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28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28"/>
    </row>
    <row r="40" spans="1:17" ht="12.75">
      <c r="A40" s="161" t="s">
        <v>131</v>
      </c>
      <c r="B40" s="162">
        <f>B3</f>
        <v>1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28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28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28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28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28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28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28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28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28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28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28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28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28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28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28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28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28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28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28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28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28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28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28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28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28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28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28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28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28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28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28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28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28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28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28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28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28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28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28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28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28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Q11" sqref="Q11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0.4166666666666667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2</v>
      </c>
      <c r="C3" s="91" t="s">
        <v>132</v>
      </c>
      <c r="D3" s="92">
        <f>LOOKUP(B3,Otteluohjelma!A3:A17,Otteluohjelma!D3:D17)</f>
        <v>0.4166666666666667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Hämeenlinnan Sukeltajat</v>
      </c>
      <c r="C6" s="115"/>
      <c r="D6" s="116" t="str">
        <f>LOOKUP(B3,Otteluohjelma!A3:A17,Otteluohjelma!C3:C17)</f>
        <v>Pietarsaaren Diving -80</v>
      </c>
      <c r="E6" s="107"/>
      <c r="F6" s="117">
        <v>0.21875</v>
      </c>
      <c r="G6" s="118">
        <v>8</v>
      </c>
      <c r="H6" s="119"/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1</v>
      </c>
      <c r="P6" s="124">
        <f>IF(AND(I6="X",NOT(H6="")),(P5+1),(IF(F6="","",P5)))</f>
        <v>0</v>
      </c>
      <c r="Q6" s="163"/>
    </row>
    <row r="7" spans="1:17" ht="13.5" customHeight="1">
      <c r="A7" s="113"/>
      <c r="B7" s="114"/>
      <c r="C7" s="115"/>
      <c r="D7" s="116"/>
      <c r="E7" s="107"/>
      <c r="F7" s="126">
        <v>0.19375</v>
      </c>
      <c r="G7" s="118">
        <v>12</v>
      </c>
      <c r="H7" s="119"/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2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0.041666666666666664</v>
      </c>
      <c r="G8" s="118">
        <v>7</v>
      </c>
      <c r="H8" s="119"/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3</v>
      </c>
      <c r="P8" s="127">
        <f>IF(AND(I8="X",NOT(H8="")),(P7+1),(IF(F8="","",P7)))</f>
        <v>0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Pykälistö Janne</v>
      </c>
      <c r="C9" s="129" t="s">
        <v>146</v>
      </c>
      <c r="D9" s="165" t="str">
        <f>IF((VLOOKUP($D$6,Players,3,0)=0),"",VLOOKUP($D$6,Players,3,0))</f>
        <v>Aalto Juho</v>
      </c>
      <c r="E9" s="107"/>
      <c r="F9" s="126">
        <v>0.017361111111111112</v>
      </c>
      <c r="G9" s="118">
        <v>46</v>
      </c>
      <c r="H9" s="119"/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4</v>
      </c>
      <c r="P9" s="127">
        <f>IF(AND(I9="X",NOT(H9="")),(P8+1),(IF(F9="","",P8)))</f>
        <v>0</v>
      </c>
      <c r="Q9" s="164"/>
    </row>
    <row r="10" spans="1:17" ht="13.5" customHeight="1">
      <c r="A10" s="131">
        <v>1</v>
      </c>
      <c r="B10" s="134">
        <f>IF((VLOOKUP($B$6,Players,3+A10,0)=0),"",VLOOKUP($B$6,Players,3+A10,0))</f>
      </c>
      <c r="C10" s="131">
        <v>1</v>
      </c>
      <c r="D10" s="134">
        <f>IF((VLOOKUP($D$6,Players,3+C10,0)=0),"",VLOOKUP($D$6,Players,3+C10,0))</f>
      </c>
      <c r="E10" s="107"/>
      <c r="F10" s="126">
        <v>0</v>
      </c>
      <c r="G10" s="118"/>
      <c r="H10" s="119" t="s">
        <v>145</v>
      </c>
      <c r="I10" s="120"/>
      <c r="J10" s="121"/>
      <c r="K10" s="121"/>
      <c r="L10" s="121"/>
      <c r="M10" s="121"/>
      <c r="N10" s="122"/>
      <c r="O10" s="123">
        <f>IF(AND(I10="X",NOT(G10="")),(O9+1),(IF(F10="","",O9)))</f>
        <v>4</v>
      </c>
      <c r="P10" s="127">
        <f>IF(AND(I10="X",NOT(H10="")),(P9+1),(IF(F10="","",P9)))</f>
        <v>0</v>
      </c>
      <c r="Q10" s="164" t="s">
        <v>156</v>
      </c>
    </row>
    <row r="11" spans="1:17" ht="13.5" customHeight="1">
      <c r="A11" s="131">
        <v>2</v>
      </c>
      <c r="B11" s="134">
        <f>IF((VLOOKUP($B$6,Players,3+A11,0)=0),"",VLOOKUP($B$6,Players,3+A11,0))</f>
      </c>
      <c r="C11" s="131">
        <v>2</v>
      </c>
      <c r="D11" s="134" t="str">
        <f>IF((VLOOKUP($D$6,Players,3+C11,0)=0),"",VLOOKUP($D$6,Players,3+C11,0))</f>
        <v>Sami Tampio</v>
      </c>
      <c r="E11" s="107"/>
      <c r="F11" s="126">
        <v>0.3125</v>
      </c>
      <c r="G11" s="118">
        <v>4</v>
      </c>
      <c r="H11" s="119"/>
      <c r="I11" s="120" t="s">
        <v>145</v>
      </c>
      <c r="J11" s="121"/>
      <c r="K11" s="121"/>
      <c r="L11" s="121"/>
      <c r="M11" s="121"/>
      <c r="N11" s="122"/>
      <c r="O11" s="123">
        <f>IF(AND(I11="X",NOT(G11="")),(O10+1),(IF(F11="","",O10)))</f>
        <v>5</v>
      </c>
      <c r="P11" s="127">
        <f>IF(AND(I11="X",NOT(H11="")),(P10+1),(IF(F11="","",P10)))</f>
        <v>0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Liukkonen Henri</v>
      </c>
      <c r="C12" s="131">
        <v>3</v>
      </c>
      <c r="D12" s="134" t="str">
        <f>IF((VLOOKUP($D$6,Players,3+C12,0)=0),"",VLOOKUP($D$6,Players,3+C12,0))</f>
        <v>Toni Peltoniemi</v>
      </c>
      <c r="E12" s="107"/>
      <c r="F12" s="126">
        <v>0.0125</v>
      </c>
      <c r="G12" s="118">
        <v>7</v>
      </c>
      <c r="H12" s="119"/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6</v>
      </c>
      <c r="P12" s="127">
        <f>IF(AND(I12="X",NOT(H12="")),(P11+1),(IF(F12="","",P11)))</f>
        <v>0</v>
      </c>
      <c r="Q12" s="164"/>
    </row>
    <row r="13" spans="1:17" ht="13.5" customHeight="1">
      <c r="A13" s="131">
        <v>4</v>
      </c>
      <c r="B13" s="134" t="str">
        <f>IF((VLOOKUP($B$6,Players,3+A13,0)=0),"",VLOOKUP($B$6,Players,3+A13,0))</f>
        <v>Kukkola Olli</v>
      </c>
      <c r="C13" s="131">
        <v>4</v>
      </c>
      <c r="D13" s="134">
        <f>IF((VLOOKUP($D$6,Players,3+C13,0)=0),"",VLOOKUP($D$6,Players,3+C13,0))</f>
      </c>
      <c r="E13" s="107"/>
      <c r="F13" s="126"/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</c>
      <c r="P13" s="127">
        <f>IF(AND(I13="X",NOT(H13="")),(P12+1),(IF(F13="","",P12)))</f>
      </c>
      <c r="Q13" s="164"/>
    </row>
    <row r="14" spans="1:17" ht="13.5" customHeight="1">
      <c r="A14" s="131">
        <v>5</v>
      </c>
      <c r="B14" s="134">
        <f>IF((VLOOKUP($B$6,Players,3+A14,0)=0),"",VLOOKUP($B$6,Players,3+A14,0))</f>
      </c>
      <c r="C14" s="131">
        <v>5</v>
      </c>
      <c r="D14" s="134" t="str">
        <f>IF((VLOOKUP($D$6,Players,3+C14,0)=0),"",VLOOKUP($D$6,Players,3+C14,0))</f>
        <v>Hannu Ahonen</v>
      </c>
      <c r="E14" s="107"/>
      <c r="F14" s="126"/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</c>
      <c r="P14" s="127">
        <f>IF(AND(I14="X",NOT(H14="")),(P13+1),(IF(F14="","",P13)))</f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Pykälistö Janne</v>
      </c>
      <c r="C15" s="131">
        <v>6</v>
      </c>
      <c r="D15" s="134">
        <f>IF((VLOOKUP($D$6,Players,3+C15,0)=0),"",VLOOKUP($D$6,Players,3+C15,0))</f>
      </c>
      <c r="E15" s="107"/>
      <c r="F15" s="126"/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</c>
      <c r="P15" s="127">
        <f>IF(AND(I15="X",NOT(H15="")),(P14+1),(IF(F15="","",P14)))</f>
      </c>
      <c r="Q15" s="164"/>
    </row>
    <row r="16" spans="1:17" ht="13.5" customHeight="1">
      <c r="A16" s="131">
        <v>7</v>
      </c>
      <c r="B16" s="134" t="str">
        <f>IF((VLOOKUP($B$6,Players,3+A16,0)=0),"",VLOOKUP($B$6,Players,3+A16,0))</f>
        <v>Riikonen Riku</v>
      </c>
      <c r="C16" s="131">
        <v>7</v>
      </c>
      <c r="D16" s="134" t="str">
        <f>IF((VLOOKUP($D$6,Players,3+C16,0)=0),"",VLOOKUP($D$6,Players,3+C16,0))</f>
        <v>Juho Aalto</v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Enberg Marko</v>
      </c>
      <c r="C17" s="131">
        <v>8</v>
      </c>
      <c r="D17" s="134">
        <f>IF((VLOOKUP($D$6,Players,3+C17,0)=0),"",VLOOKUP($D$6,Players,3+C17,0))</f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 t="str">
        <f>IF((VLOOKUP($B$6,Players,3+A18,0)=0),"",VLOOKUP($B$6,Players,3+A18,0))</f>
        <v>Vaahtera Antti</v>
      </c>
      <c r="C18" s="131">
        <v>9</v>
      </c>
      <c r="D18" s="134">
        <f>IF((VLOOKUP($D$6,Players,3+C18,0)=0),"",VLOOKUP($D$6,Players,3+C18,0))</f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16</v>
      </c>
      <c r="B19" s="134" t="str">
        <f>IF((VLOOKUP($B$6,Players,3+A19,0)=0),"",VLOOKUP($B$6,Players,3+A19,0))</f>
        <v>Setälä Jouni</v>
      </c>
      <c r="C19" s="131">
        <v>10</v>
      </c>
      <c r="D19" s="134" t="str">
        <f>IF((VLOOKUP($D$6,Players,3+C19,0)=0),"",VLOOKUP($D$6,Players,3+C19,0))</f>
        <v>Jari Isohanni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30</v>
      </c>
      <c r="B20" s="134" t="str">
        <f>IF((VLOOKUP($B$6,Players,3+A20,0)=0),"",VLOOKUP($B$6,Players,3+A20,0))</f>
        <v>Rassi Mikko</v>
      </c>
      <c r="C20" s="131">
        <v>11</v>
      </c>
      <c r="D20" s="134" t="str">
        <f>IF((VLOOKUP($D$6,Players,3+C20,0)=0),"",VLOOKUP($D$6,Players,3+C20,0))</f>
        <v>Aleksi Hautala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Salonen Janne</v>
      </c>
      <c r="C21" s="131">
        <v>12</v>
      </c>
      <c r="D21" s="134" t="str">
        <f>IF((VLOOKUP($D$6,Players,3+C21,0)=0),"",VLOOKUP($D$6,Players,3+C21,0))</f>
        <v>Samu Latvala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Sell Oskari</v>
      </c>
      <c r="C22" s="131">
        <v>13</v>
      </c>
      <c r="D22" s="134" t="str">
        <f>IF((VLOOKUP($D$6,Players,3+C22,0)=0),"",VLOOKUP($D$6,Players,3+C22,0))</f>
        <v>Jukka-Pekka Liukkonen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35</v>
      </c>
      <c r="B23" s="134" t="str">
        <f>IF((VLOOKUP($B$6,Players,3+A23,0)=0),"",VLOOKUP($B$6,Players,3+A23,0))</f>
        <v>Silvola Petteri</v>
      </c>
      <c r="C23" s="131">
        <v>16</v>
      </c>
      <c r="D23" s="134" t="str">
        <f>IF((VLOOKUP($D$6,Players,3+C23,0)=0),"",VLOOKUP($D$6,Players,3+C23,0))</f>
        <v>Anna-Kaisa Björk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48</v>
      </c>
      <c r="B24" s="134" t="str">
        <f>IF((VLOOKUP($B$6,Players,3+A24,0)=0),"",VLOOKUP($B$6,Players,3+A24,0))</f>
        <v>Luukko Heikki</v>
      </c>
      <c r="C24" s="131">
        <v>15</v>
      </c>
      <c r="D24" s="134" t="str">
        <f>IF((VLOOKUP($D$6,Players,3+C24,0)=0),"",VLOOKUP($D$6,Players,3+C24,0))</f>
        <v>Nelly Holmbäck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12 pelaajaa</v>
      </c>
      <c r="C25" s="135"/>
      <c r="D25" s="136" t="str">
        <f>CONCATENATE("Yhteensä: ",15-COUNTIF(D10:D24,"")," pelaajaa")</f>
        <v>Yhteensä: 10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0.4354166666666667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Hämeenlinnan 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6-0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2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D23" sqref="D23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0.4375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3</v>
      </c>
      <c r="C3" s="91" t="s">
        <v>132</v>
      </c>
      <c r="D3" s="92">
        <f>LOOKUP(B3,Otteluohjelma!A3:A17,Otteluohjelma!D3:D17)</f>
        <v>0.4375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Tampereen Urheilusukeltajat</v>
      </c>
      <c r="C6" s="115"/>
      <c r="D6" s="116" t="str">
        <f>LOOKUP(B3,Otteluohjelma!A3:A17,Otteluohjelma!C3:C17)</f>
        <v>PSK Kupla</v>
      </c>
      <c r="E6" s="107"/>
      <c r="F6" s="117">
        <v>0</v>
      </c>
      <c r="G6" s="118"/>
      <c r="H6" s="119" t="s">
        <v>145</v>
      </c>
      <c r="I6" s="120"/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 t="s">
        <v>158</v>
      </c>
    </row>
    <row r="7" spans="1:17" ht="13.5" customHeight="1">
      <c r="A7" s="113"/>
      <c r="B7" s="114"/>
      <c r="C7" s="115"/>
      <c r="D7" s="116"/>
      <c r="E7" s="107"/>
      <c r="F7" s="126">
        <v>0.09166666666666666</v>
      </c>
      <c r="G7" s="118"/>
      <c r="H7" s="119">
        <v>9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1</v>
      </c>
      <c r="Q7" s="164"/>
    </row>
    <row r="8" spans="1:17" ht="13.5" customHeight="1">
      <c r="A8" s="113"/>
      <c r="B8" s="114"/>
      <c r="C8" s="115"/>
      <c r="D8" s="116"/>
      <c r="E8" s="107"/>
      <c r="F8" s="126">
        <v>0.0763888888888889</v>
      </c>
      <c r="G8" s="118" t="s">
        <v>145</v>
      </c>
      <c r="H8" s="119"/>
      <c r="I8" s="120"/>
      <c r="J8" s="121"/>
      <c r="K8" s="121" t="s">
        <v>145</v>
      </c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1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Lokinen Heikki</v>
      </c>
      <c r="C9" s="129" t="s">
        <v>146</v>
      </c>
      <c r="D9" s="165" t="str">
        <f>IF((VLOOKUP($D$6,Players,3,0)=0),"",VLOOKUP($D$6,Players,3,0))</f>
        <v>Nevalainen Markus</v>
      </c>
      <c r="E9" s="107"/>
      <c r="F9" s="126"/>
      <c r="G9" s="118"/>
      <c r="H9" s="119"/>
      <c r="I9" s="120"/>
      <c r="J9" s="121"/>
      <c r="K9" s="121"/>
      <c r="L9" s="121"/>
      <c r="M9" s="121"/>
      <c r="N9" s="122"/>
      <c r="O9" s="123">
        <f>IF(AND(I9="X",NOT(G9="")),(O8+1),(IF(F9="","",O8)))</f>
      </c>
      <c r="P9" s="127">
        <f>IF(AND(I9="X",NOT(H9="")),(P8+1),(IF(F9="","",P8)))</f>
      </c>
      <c r="Q9" s="164"/>
    </row>
    <row r="10" spans="1:17" ht="13.5" customHeight="1">
      <c r="A10" s="131">
        <v>1</v>
      </c>
      <c r="B10" s="134" t="str">
        <f>IF((VLOOKUP($B$6,Players,3+A10,0)=0),"",VLOOKUP($B$6,Players,3+A10,0))</f>
        <v>Lokinen Saija</v>
      </c>
      <c r="C10" s="131">
        <v>1</v>
      </c>
      <c r="D10" s="134" t="str">
        <f>IF((VLOOKUP($D$6,Players,3+C10,0)=0),"",VLOOKUP($D$6,Players,3+C10,0))</f>
        <v>Lonka Harry</v>
      </c>
      <c r="E10" s="107"/>
      <c r="F10" s="126"/>
      <c r="G10" s="118"/>
      <c r="H10" s="119"/>
      <c r="I10" s="120"/>
      <c r="J10" s="121"/>
      <c r="K10" s="121"/>
      <c r="L10" s="121"/>
      <c r="M10" s="121"/>
      <c r="N10" s="122"/>
      <c r="O10" s="123">
        <f>IF(AND(I10="X",NOT(G10="")),(O9+1),(IF(F10="","",O9)))</f>
      </c>
      <c r="P10" s="127">
        <f>IF(AND(I10="X",NOT(H10="")),(P9+1),(IF(F10="","",P9)))</f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Hulkko Ilkka</v>
      </c>
      <c r="C11" s="131">
        <v>2</v>
      </c>
      <c r="D11" s="134" t="str">
        <f>IF((VLOOKUP($D$6,Players,3+C11,0)=0),"",VLOOKUP($D$6,Players,3+C11,0))</f>
        <v>Nurmi Totti</v>
      </c>
      <c r="E11" s="107"/>
      <c r="F11" s="126"/>
      <c r="G11" s="118"/>
      <c r="H11" s="119"/>
      <c r="I11" s="120"/>
      <c r="J11" s="121"/>
      <c r="K11" s="121"/>
      <c r="L11" s="121"/>
      <c r="M11" s="121"/>
      <c r="N11" s="122"/>
      <c r="O11" s="123">
        <f>IF(AND(I11="X",NOT(G11="")),(O10+1),(IF(F11="","",O10)))</f>
      </c>
      <c r="P11" s="127">
        <f>IF(AND(I11="X",NOT(H11="")),(P10+1),(IF(F11="","",P10)))</f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Korhonen Olli</v>
      </c>
      <c r="C12" s="131">
        <v>3</v>
      </c>
      <c r="D12" s="166" t="str">
        <f>IF((VLOOKUP($D$6,Players,3+C12,0)=0),"",VLOOKUP($D$6,Players,3+C12,0))</f>
        <v>Lindgren Petri</v>
      </c>
      <c r="E12" s="107"/>
      <c r="F12" s="126"/>
      <c r="G12" s="118"/>
      <c r="H12" s="119"/>
      <c r="I12" s="120"/>
      <c r="J12" s="121"/>
      <c r="K12" s="121"/>
      <c r="L12" s="121"/>
      <c r="M12" s="121"/>
      <c r="N12" s="122"/>
      <c r="O12" s="123">
        <f>IF(AND(I12="X",NOT(G12="")),(O11+1),(IF(F12="","",O11)))</f>
      </c>
      <c r="P12" s="127">
        <f>IF(AND(I12="X",NOT(H12="")),(P11+1),(IF(F12="","",P11)))</f>
      </c>
      <c r="Q12" s="164"/>
    </row>
    <row r="13" spans="1:17" ht="13.5" customHeight="1">
      <c r="A13" s="131">
        <v>4</v>
      </c>
      <c r="B13" s="134" t="str">
        <f>IF((VLOOKUP($B$6,Players,3+A13,0)=0),"",VLOOKUP($B$6,Players,3+A13,0))</f>
        <v>Pesola Mari</v>
      </c>
      <c r="C13" s="131">
        <v>4</v>
      </c>
      <c r="D13" s="134" t="str">
        <f>IF((VLOOKUP($D$6,Players,3+C13,0)=0),"",VLOOKUP($D$6,Players,3+C13,0))</f>
        <v>Kemppainen Pentti</v>
      </c>
      <c r="E13" s="107"/>
      <c r="F13" s="126"/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</c>
      <c r="P13" s="127">
        <f>IF(AND(I13="X",NOT(H13="")),(P12+1),(IF(F13="","",P12)))</f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Anttola Seppo</v>
      </c>
      <c r="C14" s="131">
        <v>99</v>
      </c>
      <c r="D14" s="134" t="str">
        <f>IF((VLOOKUP($D$6,Players,3+C14,0)=0),"",VLOOKUP($D$6,Players,3+C14,0))</f>
        <v>Lehti Teemu</v>
      </c>
      <c r="E14" s="107"/>
      <c r="F14" s="126"/>
      <c r="G14" s="118"/>
      <c r="H14" s="119"/>
      <c r="I14" s="120"/>
      <c r="J14" s="121"/>
      <c r="K14" s="121"/>
      <c r="L14" s="121"/>
      <c r="M14" s="121"/>
      <c r="N14" s="122"/>
      <c r="O14" s="123">
        <f>IF(AND(I14="X",NOT(G14="")),(O13+1),(IF(F14="","",O13)))</f>
      </c>
      <c r="P14" s="127">
        <f>IF(AND(I14="X",NOT(H14="")),(P13+1),(IF(F14="","",P13)))</f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Koskinen Heli</v>
      </c>
      <c r="C15" s="131">
        <v>6</v>
      </c>
      <c r="D15" s="134" t="str">
        <f>IF((VLOOKUP($D$6,Players,3+C15,0)=0),"",VLOOKUP($D$6,Players,3+C15,0))</f>
        <v>Selehov Leonid</v>
      </c>
      <c r="E15" s="107"/>
      <c r="F15" s="126"/>
      <c r="G15" s="118"/>
      <c r="H15" s="119"/>
      <c r="I15" s="120"/>
      <c r="J15" s="121"/>
      <c r="K15" s="121"/>
      <c r="L15" s="121"/>
      <c r="M15" s="121"/>
      <c r="N15" s="122"/>
      <c r="O15" s="123">
        <f>IF(AND(I15="X",NOT(G15="")),(O14+1),(IF(F15="","",O14)))</f>
      </c>
      <c r="P15" s="127">
        <f>IF(AND(I15="X",NOT(H15="")),(P14+1),(IF(F15="","",P14)))</f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81</v>
      </c>
      <c r="D16" s="134" t="str">
        <f>IF((VLOOKUP($D$6,Players,3+C16,0)=0),"",VLOOKUP($D$6,Players,3+C16,0))</f>
        <v>Henriksson Mika</v>
      </c>
      <c r="E16" s="107"/>
      <c r="F16" s="126"/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</c>
      <c r="P16" s="127">
        <f>IF(AND(I16="X",NOT(H16="")),(P15+1),(IF(F16="","",P15)))</f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Pekari Vili</v>
      </c>
      <c r="C17" s="131">
        <v>8</v>
      </c>
      <c r="D17" s="134" t="str">
        <f>IF((VLOOKUP($D$6,Players,3+C17,0)=0),"",VLOOKUP($D$6,Players,3+C17,0))</f>
        <v>Nurmi Roy</v>
      </c>
      <c r="E17" s="107"/>
      <c r="F17" s="126"/>
      <c r="G17" s="118"/>
      <c r="H17" s="119"/>
      <c r="I17" s="120"/>
      <c r="J17" s="121"/>
      <c r="K17" s="121"/>
      <c r="L17" s="121"/>
      <c r="M17" s="121"/>
      <c r="N17" s="122"/>
      <c r="O17" s="123">
        <f>IF(AND(I17="X",NOT(G17="")),(O16+1),(IF(F17="","",O16)))</f>
      </c>
      <c r="P17" s="127">
        <f>IF(AND(I17="X",NOT(H17="")),(P16+1),(IF(F17="","",P16)))</f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 t="str">
        <f>IF((VLOOKUP($D$6,Players,3+C18,0)=0),"",VLOOKUP($D$6,Players,3+C18,0))</f>
        <v>Nurmi Otso</v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Ahola Timo</v>
      </c>
      <c r="C19" s="131">
        <v>10</v>
      </c>
      <c r="D19" s="134" t="str">
        <f>IF((VLOOKUP($D$6,Players,3+C19,0)=0),"",VLOOKUP($D$6,Players,3+C19,0))</f>
        <v>Nevalainen Markus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Koskinen Janne</v>
      </c>
      <c r="C20" s="131">
        <v>11</v>
      </c>
      <c r="D20" s="134" t="str">
        <f>IF((VLOOKUP($D$6,Players,3+C20,0)=0),"",VLOOKUP($D$6,Players,3+C20,0))</f>
        <v>Tuutti Timmi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>
        <f>IF((VLOOKUP($B$6,Players,3+A21,0)=0),"",VLOOKUP($B$6,Players,3+A21,0))</f>
      </c>
      <c r="C21" s="131">
        <v>12</v>
      </c>
      <c r="D21" s="134" t="str">
        <f>IF((VLOOKUP($D$6,Players,3+C21,0)=0),"",VLOOKUP($D$6,Players,3+C21,0))</f>
        <v>Grönholm Juho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>
        <f>IF((VLOOKUP($B$6,Players,3+A22,0)=0),"",VLOOKUP($B$6,Players,3+A22,0))</f>
      </c>
      <c r="C22" s="131">
        <v>13</v>
      </c>
      <c r="D22" s="166" t="str">
        <f>IF((VLOOKUP($D$6,Players,3+C22,0)=0),"",VLOOKUP($D$6,Players,3+C22,0))</f>
        <v>Mörä Tuomo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50</v>
      </c>
      <c r="D23" s="166" t="str">
        <f>IF((VLOOKUP($D$6,Players,3+C23,0)=0),"",VLOOKUP($D$6,Players,3+C23,0))</f>
        <v>Ristola Yrjö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Heikki Jokinen</v>
      </c>
      <c r="C24" s="131">
        <v>15</v>
      </c>
      <c r="D24" s="134" t="str">
        <f>IF((VLOOKUP($D$6,Players,3+C24,0)=0),"",VLOOKUP($D$6,Players,3+C24,0))</f>
        <v>Ylhäisi Jussi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15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0.4548611111111111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PSK Kupla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0-1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3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J11" sqref="J11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0.4583333333333333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4</v>
      </c>
      <c r="C3" s="91" t="s">
        <v>132</v>
      </c>
      <c r="D3" s="92">
        <f>LOOKUP(B3,Otteluohjelma!A3:A17,Otteluohjelma!D3:D17)</f>
        <v>0.4583333333333333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Saaristomeren Sukeltajat</v>
      </c>
      <c r="C6" s="115"/>
      <c r="D6" s="116" t="str">
        <f>LOOKUP(B3,Otteluohjelma!A3:A17,Otteluohjelma!C3:C17)</f>
        <v>Pietarsaaren Diving -80</v>
      </c>
      <c r="E6" s="107"/>
      <c r="F6" s="117">
        <v>0.26666666666666666</v>
      </c>
      <c r="G6" s="118"/>
      <c r="H6" s="119">
        <v>11</v>
      </c>
      <c r="I6" s="120" t="s">
        <v>145</v>
      </c>
      <c r="J6" s="121"/>
      <c r="K6" s="121"/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1</v>
      </c>
      <c r="Q6" s="163"/>
    </row>
    <row r="7" spans="1:17" ht="13.5" customHeight="1">
      <c r="A7" s="113"/>
      <c r="B7" s="114"/>
      <c r="C7" s="115"/>
      <c r="D7" s="116"/>
      <c r="E7" s="107"/>
      <c r="F7" s="126">
        <v>0.22152777777777777</v>
      </c>
      <c r="G7" s="118"/>
      <c r="H7" s="119">
        <v>7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2</v>
      </c>
      <c r="Q7" s="164"/>
    </row>
    <row r="8" spans="1:17" ht="13.5" customHeight="1">
      <c r="A8" s="113"/>
      <c r="B8" s="114"/>
      <c r="C8" s="115"/>
      <c r="D8" s="116"/>
      <c r="E8" s="107"/>
      <c r="F8" s="126">
        <v>0.20833333333333334</v>
      </c>
      <c r="G8" s="118">
        <v>2</v>
      </c>
      <c r="H8" s="119"/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1</v>
      </c>
      <c r="P8" s="127">
        <f>IF(AND(I8="X",NOT(H8="")),(P7+1),(IF(F8="","",P7)))</f>
        <v>2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Tatu Erlin</v>
      </c>
      <c r="C9" s="129" t="s">
        <v>146</v>
      </c>
      <c r="D9" s="165" t="str">
        <f>IF((VLOOKUP($D$6,Players,3,0)=0),"",VLOOKUP($D$6,Players,3,0))</f>
        <v>Aalto Juho</v>
      </c>
      <c r="E9" s="107"/>
      <c r="F9" s="126">
        <v>0.14930555555555555</v>
      </c>
      <c r="G9" s="118"/>
      <c r="H9" s="119">
        <v>7</v>
      </c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1</v>
      </c>
      <c r="P9" s="127">
        <f>IF(AND(I9="X",NOT(H9="")),(P8+1),(IF(F9="","",P8)))</f>
        <v>3</v>
      </c>
      <c r="Q9" s="164"/>
    </row>
    <row r="10" spans="1:17" ht="13.5" customHeight="1">
      <c r="A10" s="131">
        <v>1</v>
      </c>
      <c r="B10" s="134" t="str">
        <f>IF((VLOOKUP($B$6,Players,3+A10,0)=0),"",VLOOKUP($B$6,Players,3+A10,0))</f>
        <v>Miettinen Tomi</v>
      </c>
      <c r="C10" s="131">
        <v>1</v>
      </c>
      <c r="D10" s="134">
        <f>IF((VLOOKUP($D$6,Players,3+C10,0)=0),"",VLOOKUP($D$6,Players,3+C10,0))</f>
      </c>
      <c r="E10" s="107"/>
      <c r="F10" s="126">
        <v>0.11875</v>
      </c>
      <c r="G10" s="118"/>
      <c r="H10" s="119" t="s">
        <v>145</v>
      </c>
      <c r="I10" s="120"/>
      <c r="J10" s="121"/>
      <c r="K10" s="121" t="s">
        <v>145</v>
      </c>
      <c r="L10" s="121"/>
      <c r="M10" s="121"/>
      <c r="N10" s="122"/>
      <c r="O10" s="123">
        <f>IF(AND(I10="X",NOT(G10="")),(O9+1),(IF(F10="","",O9)))</f>
        <v>1</v>
      </c>
      <c r="P10" s="127">
        <f>IF(AND(I10="X",NOT(H10="")),(P9+1),(IF(F10="","",P9)))</f>
        <v>3</v>
      </c>
      <c r="Q10" s="164"/>
    </row>
    <row r="11" spans="1:17" ht="13.5" customHeight="1">
      <c r="A11" s="131">
        <v>2</v>
      </c>
      <c r="B11" s="134" t="str">
        <f>IF((VLOOKUP($B$6,Players,3+A11,0)=0),"",VLOOKUP($B$6,Players,3+A11,0))</f>
        <v>Keränen Matti</v>
      </c>
      <c r="C11" s="131">
        <v>2</v>
      </c>
      <c r="D11" s="134" t="str">
        <f>IF((VLOOKUP($D$6,Players,3+C11,0)=0),"",VLOOKUP($D$6,Players,3+C11,0))</f>
        <v>Sami Tampio</v>
      </c>
      <c r="E11" s="107"/>
      <c r="F11" s="126">
        <v>0.11875</v>
      </c>
      <c r="G11" s="118" t="s">
        <v>145</v>
      </c>
      <c r="H11" s="119"/>
      <c r="I11" s="120"/>
      <c r="J11" s="121"/>
      <c r="K11" s="121"/>
      <c r="L11" s="121"/>
      <c r="M11" s="121"/>
      <c r="N11" s="122" t="s">
        <v>145</v>
      </c>
      <c r="O11" s="123">
        <f>IF(AND(I11="X",NOT(G11="")),(O10+1),(IF(F11="","",O10)))</f>
        <v>1</v>
      </c>
      <c r="P11" s="127">
        <f>IF(AND(I11="X",NOT(H11="")),(P10+1),(IF(F11="","",P10)))</f>
        <v>3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Järvinen Lauri Tuomas</v>
      </c>
      <c r="C12" s="131">
        <v>3</v>
      </c>
      <c r="D12" s="134" t="str">
        <f>IF((VLOOKUP($D$6,Players,3+C12,0)=0),"",VLOOKUP($D$6,Players,3+C12,0))</f>
        <v>Toni Peltoniemi</v>
      </c>
      <c r="E12" s="107"/>
      <c r="F12" s="126">
        <v>0.10347222222222222</v>
      </c>
      <c r="G12" s="118"/>
      <c r="H12" s="119">
        <v>16</v>
      </c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1</v>
      </c>
      <c r="P12" s="127">
        <f>IF(AND(I12="X",NOT(H12="")),(P11+1),(IF(F12="","",P11)))</f>
        <v>4</v>
      </c>
      <c r="Q12" s="164"/>
    </row>
    <row r="13" spans="1:17" ht="13.5" customHeight="1">
      <c r="A13" s="131">
        <v>4</v>
      </c>
      <c r="B13" s="134">
        <f>IF((VLOOKUP($B$6,Players,3+A13,0)=0),"",VLOOKUP($B$6,Players,3+A13,0))</f>
      </c>
      <c r="C13" s="131">
        <v>4</v>
      </c>
      <c r="D13" s="134">
        <f>IF((VLOOKUP($D$6,Players,3+C13,0)=0),"",VLOOKUP($D$6,Players,3+C13,0))</f>
      </c>
      <c r="E13" s="107"/>
      <c r="F13" s="126">
        <v>0.044444444444444446</v>
      </c>
      <c r="G13" s="118"/>
      <c r="H13" s="119">
        <v>11</v>
      </c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1</v>
      </c>
      <c r="P13" s="127">
        <f>IF(AND(I13="X",NOT(H13="")),(P12+1),(IF(F13="","",P12)))</f>
        <v>5</v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Lehenkari Lauri</v>
      </c>
      <c r="C14" s="131">
        <v>5</v>
      </c>
      <c r="D14" s="134" t="str">
        <f>IF((VLOOKUP($D$6,Players,3+C14,0)=0),"",VLOOKUP($D$6,Players,3+C14,0))</f>
        <v>Hannu Ahonen</v>
      </c>
      <c r="E14" s="107"/>
      <c r="F14" s="126">
        <v>0.016666666666666666</v>
      </c>
      <c r="G14" s="118">
        <v>5</v>
      </c>
      <c r="H14" s="119"/>
      <c r="I14" s="120" t="s">
        <v>145</v>
      </c>
      <c r="J14" s="121"/>
      <c r="K14" s="121"/>
      <c r="L14" s="121"/>
      <c r="M14" s="121"/>
      <c r="N14" s="122"/>
      <c r="O14" s="123">
        <f>IF(AND(I14="X",NOT(G14="")),(O13+1),(IF(F14="","",O13)))</f>
        <v>2</v>
      </c>
      <c r="P14" s="127">
        <f>IF(AND(I14="X",NOT(H14="")),(P13+1),(IF(F14="","",P13)))</f>
        <v>5</v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Vahtera Viljami</v>
      </c>
      <c r="C15" s="131">
        <v>6</v>
      </c>
      <c r="D15" s="134">
        <f>IF((VLOOKUP($D$6,Players,3+C15,0)=0),"",VLOOKUP($D$6,Players,3+C15,0))</f>
      </c>
      <c r="E15" s="107"/>
      <c r="F15" s="126">
        <v>0</v>
      </c>
      <c r="G15" s="118"/>
      <c r="H15" s="119" t="s">
        <v>145</v>
      </c>
      <c r="I15" s="120"/>
      <c r="J15" s="121"/>
      <c r="K15" s="121"/>
      <c r="L15" s="121"/>
      <c r="M15" s="121"/>
      <c r="N15" s="122"/>
      <c r="O15" s="123">
        <f>IF(AND(I15="X",NOT(G15="")),(O14+1),(IF(F15="","",O14)))</f>
        <v>2</v>
      </c>
      <c r="P15" s="127">
        <f>IF(AND(I15="X",NOT(H15="")),(P14+1),(IF(F15="","",P14)))</f>
        <v>5</v>
      </c>
      <c r="Q15" s="164" t="s">
        <v>159</v>
      </c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7</v>
      </c>
      <c r="D16" s="134" t="str">
        <f>IF((VLOOKUP($D$6,Players,3+C16,0)=0),"",VLOOKUP($D$6,Players,3+C16,0))</f>
        <v>Juho Aalto</v>
      </c>
      <c r="E16" s="107"/>
      <c r="F16" s="126">
        <v>0.28125</v>
      </c>
      <c r="G16" s="118"/>
      <c r="H16" s="119">
        <v>11</v>
      </c>
      <c r="I16" s="120" t="s">
        <v>145</v>
      </c>
      <c r="J16" s="121"/>
      <c r="K16" s="121"/>
      <c r="L16" s="121"/>
      <c r="M16" s="121"/>
      <c r="N16" s="122"/>
      <c r="O16" s="123">
        <f>IF(AND(I16="X",NOT(G16="")),(O15+1),(IF(F16="","",O15)))</f>
        <v>2</v>
      </c>
      <c r="P16" s="127">
        <f>IF(AND(I16="X",NOT(H16="")),(P15+1),(IF(F16="","",P15)))</f>
        <v>6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Vahtera Tomi Petteri</v>
      </c>
      <c r="C17" s="131">
        <v>16</v>
      </c>
      <c r="D17" s="134" t="str">
        <f>IF((VLOOKUP($D$6,Players,3+C17,0)=0),"",VLOOKUP($D$6,Players,3+C17,0))</f>
        <v>Anna-Kaisa Björk</v>
      </c>
      <c r="E17" s="107"/>
      <c r="F17" s="126">
        <v>0.22777777777777777</v>
      </c>
      <c r="G17" s="118"/>
      <c r="H17" s="119">
        <v>7</v>
      </c>
      <c r="I17" s="120" t="s">
        <v>145</v>
      </c>
      <c r="J17" s="121"/>
      <c r="K17" s="121"/>
      <c r="L17" s="121"/>
      <c r="M17" s="121"/>
      <c r="N17" s="122"/>
      <c r="O17" s="123">
        <f>IF(AND(I17="X",NOT(G17="")),(O16+1),(IF(F17="","",O16)))</f>
        <v>2</v>
      </c>
      <c r="P17" s="127">
        <f>IF(AND(I17="X",NOT(H17="")),(P16+1),(IF(F17="","",P16)))</f>
        <v>7</v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9</v>
      </c>
      <c r="D18" s="134">
        <f>IF((VLOOKUP($D$6,Players,3+C18,0)=0),"",VLOOKUP($D$6,Players,3+C18,0))</f>
      </c>
      <c r="E18" s="107"/>
      <c r="F18" s="126">
        <v>0.07916666666666666</v>
      </c>
      <c r="G18" s="118"/>
      <c r="H18" s="119">
        <v>10</v>
      </c>
      <c r="I18" s="120" t="s">
        <v>145</v>
      </c>
      <c r="J18" s="121"/>
      <c r="K18" s="121"/>
      <c r="L18" s="121"/>
      <c r="M18" s="121"/>
      <c r="N18" s="122"/>
      <c r="O18" s="123">
        <f>IF(AND(I18="X",NOT(G18="")),(O17+1),(IF(F18="","",O17)))</f>
        <v>2</v>
      </c>
      <c r="P18" s="127">
        <f>IF(AND(I18="X",NOT(H18="")),(P17+1),(IF(F18="","",P17)))</f>
        <v>8</v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Savisaari Henri</v>
      </c>
      <c r="C19" s="131">
        <v>10</v>
      </c>
      <c r="D19" s="134" t="str">
        <f>IF((VLOOKUP($D$6,Players,3+C19,0)=0),"",VLOOKUP($D$6,Players,3+C19,0))</f>
        <v>Jari Isohanni</v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Erlin Tatu</v>
      </c>
      <c r="C20" s="131">
        <v>11</v>
      </c>
      <c r="D20" s="134" t="str">
        <f>IF((VLOOKUP($D$6,Players,3+C20,0)=0),"",VLOOKUP($D$6,Players,3+C20,0))</f>
        <v>Aleksi Hautala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Meriläinen Tuomo Mikael</v>
      </c>
      <c r="C21" s="131">
        <v>12</v>
      </c>
      <c r="D21" s="134" t="str">
        <f>IF((VLOOKUP($D$6,Players,3+C21,0)=0),"",VLOOKUP($D$6,Players,3+C21,0))</f>
        <v>Samu Latvala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Leino Pekka</v>
      </c>
      <c r="C22" s="131">
        <v>13</v>
      </c>
      <c r="D22" s="134" t="str">
        <f>IF((VLOOKUP($D$6,Players,3+C22,0)=0),"",VLOOKUP($D$6,Players,3+C22,0))</f>
        <v>Jukka-Pekka Liukkonen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16</v>
      </c>
      <c r="D23" s="134" t="str">
        <f>IF((VLOOKUP($D$6,Players,3+C23,0)=0),"",VLOOKUP($D$6,Players,3+C23,0))</f>
        <v>Anna-Kaisa Björk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>
        <f>IF((VLOOKUP($B$6,Players,3+A24,0)=0),"",VLOOKUP($B$6,Players,3+A24,0))</f>
      </c>
      <c r="C24" s="131">
        <v>15</v>
      </c>
      <c r="D24" s="134" t="str">
        <f>IF((VLOOKUP($D$6,Players,3+C24,0)=0),"",VLOOKUP($D$6,Players,3+C24,0))</f>
        <v>Nelly Holmbäck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11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0.4777777777777778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Pietarsaaren Diving -80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2-8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4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B27" sqref="B27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0.4791666666666667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5</v>
      </c>
      <c r="C3" s="91" t="s">
        <v>132</v>
      </c>
      <c r="D3" s="92">
        <f>LOOKUP(B3,Otteluohjelma!A3:A17,Otteluohjelma!D3:D17)</f>
        <v>0.4791666666666667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Hämeenlinnan Sukeltajat</v>
      </c>
      <c r="C6" s="115"/>
      <c r="D6" s="116" t="str">
        <f>LOOKUP(B3,Otteluohjelma!A3:A17,Otteluohjelma!C3:C17)</f>
        <v>Riihimäen Urheilusukeltajat</v>
      </c>
      <c r="E6" s="107"/>
      <c r="F6" s="117">
        <v>0.3013888888888889</v>
      </c>
      <c r="G6" s="118"/>
      <c r="H6" s="119" t="s">
        <v>145</v>
      </c>
      <c r="I6" s="120"/>
      <c r="J6" s="121"/>
      <c r="K6" s="121" t="s">
        <v>145</v>
      </c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/>
    </row>
    <row r="7" spans="1:17" ht="13.5" customHeight="1">
      <c r="A7" s="113"/>
      <c r="B7" s="114"/>
      <c r="C7" s="115"/>
      <c r="D7" s="116"/>
      <c r="E7" s="107"/>
      <c r="F7" s="126">
        <v>0.2902777777777778</v>
      </c>
      <c r="G7" s="118"/>
      <c r="H7" s="119" t="s">
        <v>145</v>
      </c>
      <c r="I7" s="120"/>
      <c r="J7" s="121"/>
      <c r="K7" s="121" t="s">
        <v>145</v>
      </c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0</v>
      </c>
      <c r="Q7" s="164"/>
    </row>
    <row r="8" spans="1:17" ht="13.5" customHeight="1">
      <c r="A8" s="113"/>
      <c r="B8" s="114"/>
      <c r="C8" s="115"/>
      <c r="D8" s="116"/>
      <c r="E8" s="107"/>
      <c r="F8" s="126">
        <v>0.2722222222222222</v>
      </c>
      <c r="G8" s="118"/>
      <c r="H8" s="119">
        <v>66</v>
      </c>
      <c r="I8" s="120" t="s">
        <v>145</v>
      </c>
      <c r="J8" s="121"/>
      <c r="K8" s="121"/>
      <c r="L8" s="121"/>
      <c r="M8" s="121"/>
      <c r="N8" s="122"/>
      <c r="O8" s="123">
        <f>IF(AND(I8="X",NOT(G8="")),(O7+1),(IF(F8="","",O7)))</f>
        <v>0</v>
      </c>
      <c r="P8" s="127">
        <f>IF(AND(I8="X",NOT(H8="")),(P7+1),(IF(F8="","",P7)))</f>
        <v>1</v>
      </c>
      <c r="Q8" s="164"/>
    </row>
    <row r="9" spans="1:17" ht="13.5" customHeight="1">
      <c r="A9" s="129" t="s">
        <v>146</v>
      </c>
      <c r="B9" s="165" t="str">
        <f>IF((VLOOKUP($B$6,Players,3,0)=0),"",VLOOKUP($B$6,Players,3,0))</f>
        <v>Pykälistö Janne</v>
      </c>
      <c r="C9" s="129" t="s">
        <v>146</v>
      </c>
      <c r="D9" s="165" t="str">
        <f>IF((VLOOKUP($D$6,Players,3,0)=0),"",VLOOKUP($D$6,Players,3,0))</f>
        <v>Tauru Jarkko</v>
      </c>
      <c r="E9" s="107"/>
      <c r="F9" s="126">
        <v>0.11041666666666666</v>
      </c>
      <c r="G9" s="118"/>
      <c r="H9" s="119">
        <v>12</v>
      </c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0</v>
      </c>
      <c r="P9" s="127">
        <f>IF(AND(I9="X",NOT(H9="")),(P8+1),(IF(F9="","",P8)))</f>
        <v>2</v>
      </c>
      <c r="Q9" s="164"/>
    </row>
    <row r="10" spans="1:17" ht="13.5" customHeight="1">
      <c r="A10" s="131">
        <v>1</v>
      </c>
      <c r="B10" s="134">
        <f>IF((VLOOKUP($B$6,Players,3+A10,0)=0),"",VLOOKUP($B$6,Players,3+A10,0))</f>
      </c>
      <c r="C10" s="131">
        <v>1</v>
      </c>
      <c r="D10" s="134">
        <f>IF((VLOOKUP($D$6,Players,3+C10,0)=0),"",VLOOKUP($D$6,Players,3+C10,0))</f>
      </c>
      <c r="E10" s="107"/>
      <c r="F10" s="126">
        <v>0.09930555555555555</v>
      </c>
      <c r="G10" s="118">
        <v>8</v>
      </c>
      <c r="H10" s="119"/>
      <c r="I10" s="120"/>
      <c r="J10" s="121"/>
      <c r="K10" s="121"/>
      <c r="L10" s="121" t="s">
        <v>145</v>
      </c>
      <c r="M10" s="121"/>
      <c r="N10" s="122"/>
      <c r="O10" s="123">
        <f>IF(AND(I10="X",NOT(G10="")),(O9+1),(IF(F10="","",O9)))</f>
        <v>0</v>
      </c>
      <c r="P10" s="127">
        <f>IF(AND(I10="X",NOT(H10="")),(P9+1),(IF(F10="","",P9)))</f>
        <v>2</v>
      </c>
      <c r="Q10" s="164"/>
    </row>
    <row r="11" spans="1:17" ht="13.5" customHeight="1">
      <c r="A11" s="131">
        <v>2</v>
      </c>
      <c r="B11" s="134">
        <f>IF((VLOOKUP($B$6,Players,3+A11,0)=0),"",VLOOKUP($B$6,Players,3+A11,0))</f>
      </c>
      <c r="C11" s="131">
        <v>2</v>
      </c>
      <c r="D11" s="134">
        <f>IF((VLOOKUP($D$6,Players,3+C11,0)=0),"",VLOOKUP($D$6,Players,3+C11,0))</f>
      </c>
      <c r="E11" s="107"/>
      <c r="F11" s="126">
        <v>0.09930555555555555</v>
      </c>
      <c r="G11" s="118"/>
      <c r="H11" s="119" t="s">
        <v>145</v>
      </c>
      <c r="I11" s="120"/>
      <c r="J11" s="121"/>
      <c r="K11" s="121" t="s">
        <v>145</v>
      </c>
      <c r="L11" s="121"/>
      <c r="M11" s="121"/>
      <c r="N11" s="122"/>
      <c r="O11" s="123">
        <f>IF(AND(I11="X",NOT(G11="")),(O10+1),(IF(F11="","",O10)))</f>
        <v>0</v>
      </c>
      <c r="P11" s="127">
        <f>IF(AND(I11="X",NOT(H11="")),(P10+1),(IF(F11="","",P10)))</f>
        <v>2</v>
      </c>
      <c r="Q11" s="164"/>
    </row>
    <row r="12" spans="1:17" ht="13.5" customHeight="1">
      <c r="A12" s="131">
        <v>3</v>
      </c>
      <c r="B12" s="134" t="str">
        <f>IF((VLOOKUP($B$6,Players,3+A12,0)=0),"",VLOOKUP($B$6,Players,3+A12,0))</f>
        <v>Liukkonen Henri</v>
      </c>
      <c r="C12" s="131">
        <v>3</v>
      </c>
      <c r="D12" s="134" t="str">
        <f>IF((VLOOKUP($D$6,Players,3+C12,0)=0),"",VLOOKUP($D$6,Players,3+C12,0))</f>
        <v>Åman Pasi</v>
      </c>
      <c r="E12" s="107"/>
      <c r="F12" s="126">
        <v>0.09236111111111112</v>
      </c>
      <c r="G12" s="118"/>
      <c r="H12" s="119">
        <v>66</v>
      </c>
      <c r="I12" s="120" t="s">
        <v>145</v>
      </c>
      <c r="J12" s="121"/>
      <c r="K12" s="121"/>
      <c r="L12" s="121"/>
      <c r="M12" s="121"/>
      <c r="N12" s="122"/>
      <c r="O12" s="123">
        <f>IF(AND(I12="X",NOT(G12="")),(O11+1),(IF(F12="","",O11)))</f>
        <v>0</v>
      </c>
      <c r="P12" s="127">
        <f>IF(AND(I12="X",NOT(H12="")),(P11+1),(IF(F12="","",P11)))</f>
        <v>3</v>
      </c>
      <c r="Q12" s="164"/>
    </row>
    <row r="13" spans="1:17" ht="13.5" customHeight="1">
      <c r="A13" s="131">
        <v>4</v>
      </c>
      <c r="B13" s="134" t="str">
        <f>IF((VLOOKUP($B$6,Players,3+A13,0)=0),"",VLOOKUP($B$6,Players,3+A13,0))</f>
        <v>Kukkola Olli</v>
      </c>
      <c r="C13" s="131">
        <v>80</v>
      </c>
      <c r="D13" s="134" t="str">
        <f>IF((VLOOKUP($D$6,Players,3+C13,0)=0),"",VLOOKUP($D$6,Players,3+C13,0))</f>
        <v>Lintunen Valtteri</v>
      </c>
      <c r="E13" s="107"/>
      <c r="F13" s="126">
        <v>0</v>
      </c>
      <c r="G13" s="118"/>
      <c r="H13" s="119"/>
      <c r="I13" s="120"/>
      <c r="J13" s="121"/>
      <c r="K13" s="121"/>
      <c r="L13" s="121"/>
      <c r="M13" s="121"/>
      <c r="N13" s="122"/>
      <c r="O13" s="123">
        <f>IF(AND(I13="X",NOT(G13="")),(O12+1),(IF(F13="","",O12)))</f>
        <v>0</v>
      </c>
      <c r="P13" s="127">
        <f>IF(AND(I13="X",NOT(H13="")),(P12+1),(IF(F13="","",P12)))</f>
        <v>3</v>
      </c>
      <c r="Q13" s="164"/>
    </row>
    <row r="14" spans="1:17" ht="13.5" customHeight="1">
      <c r="A14" s="131">
        <v>5</v>
      </c>
      <c r="B14" s="134">
        <f>IF((VLOOKUP($B$6,Players,3+A14,0)=0),"",VLOOKUP($B$6,Players,3+A14,0))</f>
      </c>
      <c r="C14" s="131">
        <v>66</v>
      </c>
      <c r="D14" s="134" t="str">
        <f>IF((VLOOKUP($D$6,Players,3+C14,0)=0),"",VLOOKUP($D$6,Players,3+C14,0))</f>
        <v>Pelttari Teemu</v>
      </c>
      <c r="E14" s="107"/>
      <c r="F14" s="126">
        <v>0.2972222222222222</v>
      </c>
      <c r="G14" s="118">
        <v>6</v>
      </c>
      <c r="H14" s="119"/>
      <c r="I14" s="120" t="s">
        <v>145</v>
      </c>
      <c r="J14" s="121"/>
      <c r="K14" s="121"/>
      <c r="L14" s="121"/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3</v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Pykälistö Janne</v>
      </c>
      <c r="C15" s="131">
        <v>6</v>
      </c>
      <c r="D15" s="134" t="str">
        <f>IF((VLOOKUP($D$6,Players,3+C15,0)=0),"",VLOOKUP($D$6,Players,3+C15,0))</f>
        <v>Jaro Laitonen</v>
      </c>
      <c r="E15" s="107"/>
      <c r="F15" s="126">
        <v>0.07916666666666666</v>
      </c>
      <c r="G15" s="118"/>
      <c r="H15" s="119">
        <v>15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4</v>
      </c>
      <c r="Q15" s="164"/>
    </row>
    <row r="16" spans="1:17" ht="13.5" customHeight="1">
      <c r="A16" s="131">
        <v>7</v>
      </c>
      <c r="B16" s="134" t="str">
        <f>IF((VLOOKUP($B$6,Players,3+A16,0)=0),"",VLOOKUP($B$6,Players,3+A16,0))</f>
        <v>Riikonen Riku</v>
      </c>
      <c r="C16" s="131">
        <v>7</v>
      </c>
      <c r="D16" s="134">
        <f>IF((VLOOKUP($D$6,Players,3+C16,0)=0),"",VLOOKUP($D$6,Players,3+C16,0))</f>
      </c>
      <c r="E16" s="107"/>
      <c r="F16" s="126">
        <v>0.07916666666666666</v>
      </c>
      <c r="G16" s="118"/>
      <c r="H16" s="119" t="s">
        <v>145</v>
      </c>
      <c r="I16" s="120"/>
      <c r="J16" s="121"/>
      <c r="K16" s="121"/>
      <c r="L16" s="121"/>
      <c r="M16" s="121"/>
      <c r="N16" s="122" t="s">
        <v>145</v>
      </c>
      <c r="O16" s="123">
        <f>IF(AND(I16="X",NOT(G16="")),(O15+1),(IF(F16="","",O15)))</f>
        <v>1</v>
      </c>
      <c r="P16" s="127">
        <f>IF(AND(I16="X",NOT(H16="")),(P15+1),(IF(F16="","",P15)))</f>
        <v>4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Enberg Marko</v>
      </c>
      <c r="C17" s="131">
        <v>8</v>
      </c>
      <c r="D17" s="134" t="str">
        <f>IF((VLOOKUP($D$6,Players,3+C17,0)=0),"",VLOOKUP($D$6,Players,3+C17,0))</f>
        <v>Rantamäki Reijo</v>
      </c>
      <c r="E17" s="107"/>
      <c r="F17" s="126">
        <v>0.05</v>
      </c>
      <c r="G17" s="118"/>
      <c r="H17" s="119">
        <v>80</v>
      </c>
      <c r="I17" s="120" t="s">
        <v>145</v>
      </c>
      <c r="J17" s="121"/>
      <c r="K17" s="121"/>
      <c r="L17" s="121"/>
      <c r="M17" s="121"/>
      <c r="N17" s="122"/>
      <c r="O17" s="123">
        <f>IF(AND(I17="X",NOT(G17="")),(O16+1),(IF(F17="","",O16)))</f>
        <v>1</v>
      </c>
      <c r="P17" s="127">
        <f>IF(AND(I17="X",NOT(H17="")),(P16+1),(IF(F17="","",P16)))</f>
        <v>5</v>
      </c>
      <c r="Q17" s="164"/>
    </row>
    <row r="18" spans="1:17" ht="13.5" customHeight="1">
      <c r="A18" s="131">
        <v>9</v>
      </c>
      <c r="B18" s="134" t="str">
        <f>IF((VLOOKUP($B$6,Players,3+A18,0)=0),"",VLOOKUP($B$6,Players,3+A18,0))</f>
        <v>Vaahtera Antti</v>
      </c>
      <c r="C18" s="131">
        <v>9</v>
      </c>
      <c r="D18" s="134">
        <f>IF((VLOOKUP($D$6,Players,3+C18,0)=0),"",VLOOKUP($D$6,Players,3+C18,0))</f>
      </c>
      <c r="E18" s="107"/>
      <c r="F18" s="126"/>
      <c r="G18" s="118"/>
      <c r="H18" s="119"/>
      <c r="I18" s="120"/>
      <c r="J18" s="121"/>
      <c r="K18" s="121"/>
      <c r="L18" s="121"/>
      <c r="M18" s="121"/>
      <c r="N18" s="122"/>
      <c r="O18" s="123">
        <f>IF(AND(I18="X",NOT(G18="")),(O17+1),(IF(F18="","",O17)))</f>
      </c>
      <c r="P18" s="127">
        <f>IF(AND(I18="X",NOT(H18="")),(P17+1),(IF(F18="","",P17)))</f>
      </c>
      <c r="Q18" s="164"/>
    </row>
    <row r="19" spans="1:17" ht="13.5" customHeight="1">
      <c r="A19" s="131">
        <v>48</v>
      </c>
      <c r="B19" s="134" t="str">
        <f>IF((VLOOKUP($B$6,Players,3+A19,0)=0),"",VLOOKUP($B$6,Players,3+A19,0))</f>
        <v>Luukko Heikki</v>
      </c>
      <c r="C19" s="131">
        <v>10</v>
      </c>
      <c r="D19" s="134">
        <f>IF((VLOOKUP($D$6,Players,3+C19,0)=0),"",VLOOKUP($D$6,Players,3+C19,0))</f>
      </c>
      <c r="E19" s="107"/>
      <c r="F19" s="126"/>
      <c r="G19" s="118"/>
      <c r="H19" s="119"/>
      <c r="I19" s="120"/>
      <c r="J19" s="121"/>
      <c r="K19" s="121"/>
      <c r="L19" s="121"/>
      <c r="M19" s="121"/>
      <c r="N19" s="122"/>
      <c r="O19" s="123">
        <f>IF(AND(I19="X",NOT(G19="")),(O18+1),(IF(F19="","",O18)))</f>
      </c>
      <c r="P19" s="127">
        <f>IF(AND(I19="X",NOT(H19="")),(P18+1),(IF(F19="","",P18)))</f>
      </c>
      <c r="Q19" s="164"/>
    </row>
    <row r="20" spans="1:17" ht="13.5" customHeight="1">
      <c r="A20" s="131">
        <v>35</v>
      </c>
      <c r="B20" s="134" t="str">
        <f>IF((VLOOKUP($B$6,Players,3+A20,0)=0),"",VLOOKUP($B$6,Players,3+A20,0))</f>
        <v>Silvola Petteri</v>
      </c>
      <c r="C20" s="131">
        <v>11</v>
      </c>
      <c r="D20" s="134" t="str">
        <f>IF((VLOOKUP($D$6,Players,3+C20,0)=0),"",VLOOKUP($D$6,Players,3+C20,0))</f>
        <v>Suomalainen Tero</v>
      </c>
      <c r="E20" s="107"/>
      <c r="F20" s="126"/>
      <c r="G20" s="118"/>
      <c r="H20" s="119"/>
      <c r="I20" s="120"/>
      <c r="J20" s="121"/>
      <c r="K20" s="121"/>
      <c r="L20" s="121"/>
      <c r="M20" s="121"/>
      <c r="N20" s="122"/>
      <c r="O20" s="123">
        <f>IF(AND(I20="X",NOT(G20="")),(O19+1),(IF(F20="","",O19)))</f>
      </c>
      <c r="P20" s="127">
        <f>IF(AND(I20="X",NOT(H20="")),(P19+1),(IF(F20="","",P19)))</f>
      </c>
      <c r="Q20" s="164"/>
    </row>
    <row r="21" spans="1:17" ht="13.5" customHeight="1">
      <c r="A21" s="131">
        <v>12</v>
      </c>
      <c r="B21" s="134" t="str">
        <f>IF((VLOOKUP($B$6,Players,3+A21,0)=0),"",VLOOKUP($B$6,Players,3+A21,0))</f>
        <v>Salonen Janne</v>
      </c>
      <c r="C21" s="131">
        <v>12</v>
      </c>
      <c r="D21" s="134" t="str">
        <f>IF((VLOOKUP($D$6,Players,3+C21,0)=0),"",VLOOKUP($D$6,Players,3+C21,0))</f>
        <v>Jari Laitonen</v>
      </c>
      <c r="E21" s="107"/>
      <c r="F21" s="126"/>
      <c r="G21" s="118"/>
      <c r="H21" s="119"/>
      <c r="I21" s="120"/>
      <c r="J21" s="121"/>
      <c r="K21" s="121"/>
      <c r="L21" s="121"/>
      <c r="M21" s="121"/>
      <c r="N21" s="122"/>
      <c r="O21" s="123">
        <f>IF(AND(I21="X",NOT(G21="")),(O20+1),(IF(F21="","",O20)))</f>
      </c>
      <c r="P21" s="127">
        <f>IF(AND(I21="X",NOT(H21="")),(P20+1),(IF(F21="","",P20)))</f>
      </c>
      <c r="Q21" s="164"/>
    </row>
    <row r="22" spans="1:17" ht="13.5" customHeight="1">
      <c r="A22" s="131">
        <v>13</v>
      </c>
      <c r="B22" s="134" t="str">
        <f>IF((VLOOKUP($B$6,Players,3+A22,0)=0),"",VLOOKUP($B$6,Players,3+A22,0))</f>
        <v>Sell Oskari</v>
      </c>
      <c r="C22" s="131">
        <v>13</v>
      </c>
      <c r="D22" s="134" t="str">
        <f>IF((VLOOKUP($D$6,Players,3+C22,0)=0),"",VLOOKUP($D$6,Players,3+C22,0))</f>
        <v>Suomalainen Tomi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16</v>
      </c>
      <c r="B23" s="134" t="str">
        <f>IF((VLOOKUP($B$6,Players,3+A23,0)=0),"",VLOOKUP($B$6,Players,3+A23,0))</f>
        <v>Setälä Jouni</v>
      </c>
      <c r="C23" s="131">
        <v>14</v>
      </c>
      <c r="D23" s="134" t="str">
        <f>IF((VLOOKUP($D$6,Players,3+C23,0)=0),"",VLOOKUP($D$6,Players,3+C23,0))</f>
        <v>Tauru Jarkko</v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30</v>
      </c>
      <c r="B24" s="134" t="str">
        <f>IF((VLOOKUP($B$6,Players,3+A24,0)=0),"",VLOOKUP($B$6,Players,3+A24,0))</f>
        <v>Rassi Mikko</v>
      </c>
      <c r="C24" s="131">
        <v>15</v>
      </c>
      <c r="D24" s="134" t="str">
        <f>IF((VLOOKUP($D$6,Players,3+C24,0)=0),"",VLOOKUP($D$6,Players,3+C24,0))</f>
        <v>Tom Holmbäck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12 pelaajaa</v>
      </c>
      <c r="C25" s="135"/>
      <c r="D25" s="136" t="str">
        <f>CONCATENATE("Yhteensä: ",15-COUNTIF(D10:D24,"")," pelaajaa")</f>
        <v>Yhteensä: 10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0.4986111111111111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Riihimäen Urheilusukeltajat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1-5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5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80" zoomScaleNormal="80" workbookViewId="0" topLeftCell="A1">
      <selection activeCell="F22" sqref="F22"/>
    </sheetView>
  </sheetViews>
  <sheetFormatPr defaultColWidth="9.140625" defaultRowHeight="12.75"/>
  <cols>
    <col min="1" max="1" width="8.421875" style="75" customWidth="1"/>
    <col min="2" max="2" width="22.00390625" style="75" customWidth="1"/>
    <col min="3" max="3" width="8.421875" style="75" customWidth="1"/>
    <col min="4" max="4" width="22.00390625" style="75" customWidth="1"/>
    <col min="5" max="6" width="5.7109375" style="75" customWidth="1"/>
    <col min="7" max="8" width="5.421875" style="75" customWidth="1"/>
    <col min="9" max="9" width="5.57421875" style="75" customWidth="1"/>
    <col min="10" max="10" width="9.7109375" style="75" customWidth="1"/>
    <col min="11" max="11" width="6.00390625" style="75" customWidth="1"/>
    <col min="12" max="12" width="6.28125" style="75" customWidth="1"/>
    <col min="13" max="13" width="6.421875" style="75" customWidth="1"/>
    <col min="14" max="14" width="5.00390625" style="75" customWidth="1"/>
    <col min="15" max="15" width="5.57421875" style="75" customWidth="1"/>
    <col min="16" max="16" width="5.421875" style="75" customWidth="1"/>
    <col min="17" max="17" width="12.8515625" style="75" customWidth="1"/>
    <col min="18" max="16384" width="9.140625" style="75" customWidth="1"/>
  </cols>
  <sheetData>
    <row r="1" spans="2:17" ht="12.75">
      <c r="B1" s="77" t="s">
        <v>127</v>
      </c>
      <c r="C1" s="78"/>
      <c r="D1" s="79"/>
      <c r="E1" s="80"/>
      <c r="F1" s="81" t="s">
        <v>128</v>
      </c>
      <c r="G1" s="82"/>
      <c r="H1" s="82"/>
      <c r="I1" s="83" t="str">
        <f>Asetukset!B2</f>
        <v>SM-sarja</v>
      </c>
      <c r="J1" s="83"/>
      <c r="K1" s="83"/>
      <c r="L1" s="83"/>
      <c r="M1" s="83"/>
      <c r="N1" s="83"/>
      <c r="O1" s="83"/>
      <c r="P1" s="83"/>
      <c r="Q1" s="84"/>
    </row>
    <row r="2" spans="3:17" ht="12.75" customHeight="1">
      <c r="C2" s="82"/>
      <c r="D2" s="85">
        <f>LOOKUP(B3,Otteluohjelma!A2:A8,Otteluohjelma!D2:D8)</f>
        <v>0.5</v>
      </c>
      <c r="E2" s="86"/>
      <c r="F2" s="81" t="s">
        <v>129</v>
      </c>
      <c r="G2" s="82"/>
      <c r="H2" s="87" t="str">
        <f>Asetukset!B5</f>
        <v>Kokkola</v>
      </c>
      <c r="I2" s="87"/>
      <c r="J2" s="87"/>
      <c r="K2" s="87"/>
      <c r="M2" s="81" t="s">
        <v>130</v>
      </c>
      <c r="N2" s="88" t="str">
        <f>IF(Asetukset!B3=Asetukset!B4,TEXT(Asetukset!B3,"pp.kk.vvvv"),CONCATENATE(TEXT(Asetukset!B3,"pp.kk."),"-",TEXT(Asetukset!B4,"pp.kk.vvvv")))</f>
        <v>30.11.2013</v>
      </c>
      <c r="O2" s="88"/>
      <c r="P2" s="88"/>
      <c r="Q2" s="88"/>
    </row>
    <row r="3" spans="1:17" ht="12.75" customHeight="1">
      <c r="A3" s="89" t="s">
        <v>131</v>
      </c>
      <c r="B3" s="90">
        <v>6</v>
      </c>
      <c r="C3" s="91" t="s">
        <v>132</v>
      </c>
      <c r="D3" s="92">
        <f>LOOKUP(B3,Otteluohjelma!A3:A17,Otteluohjelma!D3:D17)</f>
        <v>0.5</v>
      </c>
      <c r="E3" s="93"/>
      <c r="F3" s="94"/>
      <c r="G3" s="95" t="s">
        <v>133</v>
      </c>
      <c r="H3" s="95"/>
      <c r="I3" s="96" t="s">
        <v>134</v>
      </c>
      <c r="J3" s="97" t="s">
        <v>135</v>
      </c>
      <c r="K3" s="98" t="s">
        <v>136</v>
      </c>
      <c r="L3" s="99" t="s">
        <v>137</v>
      </c>
      <c r="M3" s="100" t="s">
        <v>138</v>
      </c>
      <c r="N3" s="101" t="s">
        <v>139</v>
      </c>
      <c r="O3" s="95" t="s">
        <v>140</v>
      </c>
      <c r="P3" s="95"/>
      <c r="Q3" s="102" t="s">
        <v>141</v>
      </c>
    </row>
    <row r="4" spans="1:17" ht="12.75" customHeight="1">
      <c r="A4" s="89"/>
      <c r="B4" s="90"/>
      <c r="C4" s="91"/>
      <c r="D4" s="92"/>
      <c r="E4" s="93"/>
      <c r="F4" s="103" t="s">
        <v>34</v>
      </c>
      <c r="G4" s="104" t="s">
        <v>142</v>
      </c>
      <c r="H4" s="95" t="s">
        <v>143</v>
      </c>
      <c r="I4" s="96"/>
      <c r="J4" s="97"/>
      <c r="K4" s="98"/>
      <c r="L4" s="99"/>
      <c r="M4" s="100"/>
      <c r="N4" s="101"/>
      <c r="O4" s="95" t="s">
        <v>142</v>
      </c>
      <c r="P4" s="104" t="s">
        <v>143</v>
      </c>
      <c r="Q4" s="102"/>
    </row>
    <row r="5" spans="1:17" ht="12.75">
      <c r="A5" s="105"/>
      <c r="B5" s="106" t="s">
        <v>32</v>
      </c>
      <c r="C5" s="105"/>
      <c r="D5" s="106" t="s">
        <v>33</v>
      </c>
      <c r="E5" s="107"/>
      <c r="F5" s="108"/>
      <c r="G5" s="109" t="s">
        <v>144</v>
      </c>
      <c r="H5" s="110" t="s">
        <v>144</v>
      </c>
      <c r="I5" s="111" t="s">
        <v>145</v>
      </c>
      <c r="J5" s="111" t="s">
        <v>145</v>
      </c>
      <c r="K5" s="111" t="s">
        <v>145</v>
      </c>
      <c r="L5" s="111" t="s">
        <v>145</v>
      </c>
      <c r="M5" s="111" t="s">
        <v>145</v>
      </c>
      <c r="N5" s="111" t="s">
        <v>145</v>
      </c>
      <c r="O5" s="111">
        <v>0</v>
      </c>
      <c r="P5" s="111">
        <v>0</v>
      </c>
      <c r="Q5" s="111"/>
    </row>
    <row r="6" spans="1:17" ht="13.5" customHeight="1">
      <c r="A6" s="113"/>
      <c r="B6" s="114" t="str">
        <f>LOOKUP(B3,Otteluohjelma!A3:B17)</f>
        <v>Tampereen Urheilusukeltajat</v>
      </c>
      <c r="C6" s="115"/>
      <c r="D6" s="116" t="str">
        <f>LOOKUP(B3,Otteluohjelma!A3:A17,Otteluohjelma!C3:C17)</f>
        <v>Joensuun Urheilusukeltjat</v>
      </c>
      <c r="E6" s="107"/>
      <c r="F6" s="117">
        <v>0.25277777777777777</v>
      </c>
      <c r="G6" s="118" t="s">
        <v>145</v>
      </c>
      <c r="H6" s="119"/>
      <c r="I6" s="120"/>
      <c r="J6" s="121"/>
      <c r="K6" s="121" t="s">
        <v>145</v>
      </c>
      <c r="L6" s="121"/>
      <c r="M6" s="121"/>
      <c r="N6" s="122"/>
      <c r="O6" s="123">
        <f>IF(AND(I6="X",NOT(G6="")),(O5+1),(IF(F6="","",O5)))</f>
        <v>0</v>
      </c>
      <c r="P6" s="124">
        <f>IF(AND(I6="X",NOT(H6="")),(P5+1),(IF(F6="","",P5)))</f>
        <v>0</v>
      </c>
      <c r="Q6" s="163"/>
    </row>
    <row r="7" spans="1:17" ht="13.5" customHeight="1">
      <c r="A7" s="113"/>
      <c r="B7" s="114"/>
      <c r="C7" s="115"/>
      <c r="D7" s="116"/>
      <c r="E7" s="107"/>
      <c r="F7" s="126">
        <v>0.22569444444444445</v>
      </c>
      <c r="G7" s="118"/>
      <c r="H7" s="119">
        <v>57</v>
      </c>
      <c r="I7" s="120" t="s">
        <v>145</v>
      </c>
      <c r="J7" s="121"/>
      <c r="K7" s="121"/>
      <c r="L7" s="121"/>
      <c r="M7" s="121"/>
      <c r="N7" s="122"/>
      <c r="O7" s="123">
        <f>IF(AND(I7="X",NOT(G7="")),(O6+1),(IF(F7="","",O6)))</f>
        <v>0</v>
      </c>
      <c r="P7" s="127">
        <f>IF(AND(I7="X",NOT(H7="")),(P6+1),(IF(F7="","",P6)))</f>
        <v>1</v>
      </c>
      <c r="Q7" s="164"/>
    </row>
    <row r="8" spans="1:17" ht="13.5" customHeight="1">
      <c r="A8" s="113"/>
      <c r="B8" s="114"/>
      <c r="C8" s="115"/>
      <c r="D8" s="116"/>
      <c r="E8" s="107"/>
      <c r="F8" s="126">
        <v>0.22083333333333333</v>
      </c>
      <c r="G8" s="118"/>
      <c r="H8" s="119">
        <v>13</v>
      </c>
      <c r="I8" s="120"/>
      <c r="J8" s="121"/>
      <c r="K8" s="121"/>
      <c r="L8" s="121" t="s">
        <v>145</v>
      </c>
      <c r="M8" s="121"/>
      <c r="N8" s="122"/>
      <c r="O8" s="123">
        <f>IF(AND(I8="X",NOT(G8="")),(O7+1),(IF(F8="","",O7)))</f>
        <v>0</v>
      </c>
      <c r="P8" s="127">
        <f>IF(AND(I8="X",NOT(H8="")),(P7+1),(IF(F8="","",P7)))</f>
        <v>1</v>
      </c>
      <c r="Q8" s="164" t="s">
        <v>160</v>
      </c>
    </row>
    <row r="9" spans="1:17" ht="13.5" customHeight="1">
      <c r="A9" s="129" t="s">
        <v>146</v>
      </c>
      <c r="B9" s="165" t="str">
        <f>IF((VLOOKUP($B$6,Players,3,0)=0),"",VLOOKUP($B$6,Players,3,0))</f>
        <v>Lokinen Heikki</v>
      </c>
      <c r="C9" s="129" t="s">
        <v>146</v>
      </c>
      <c r="D9" s="165" t="str">
        <f>IF((VLOOKUP($D$6,Players,3,0)=0),"",VLOOKUP($D$6,Players,3,0))</f>
        <v>Seppälä Harri</v>
      </c>
      <c r="E9" s="107"/>
      <c r="F9" s="126">
        <v>0.17152777777777778</v>
      </c>
      <c r="G9" s="118">
        <v>8</v>
      </c>
      <c r="H9" s="119"/>
      <c r="I9" s="120" t="s">
        <v>145</v>
      </c>
      <c r="J9" s="121"/>
      <c r="K9" s="121"/>
      <c r="L9" s="121"/>
      <c r="M9" s="121"/>
      <c r="N9" s="122"/>
      <c r="O9" s="123">
        <f>IF(AND(I9="X",NOT(G9="")),(O8+1),(IF(F9="","",O8)))</f>
        <v>1</v>
      </c>
      <c r="P9" s="127">
        <f>IF(AND(I9="X",NOT(H9="")),(P8+1),(IF(F9="","",P8)))</f>
        <v>1</v>
      </c>
      <c r="Q9" s="164"/>
    </row>
    <row r="10" spans="1:17" ht="13.5" customHeight="1">
      <c r="A10" s="131">
        <v>1</v>
      </c>
      <c r="B10" s="134" t="str">
        <f>IF((VLOOKUP($B$6,Players,3+A10,0)=0),"",VLOOKUP($B$6,Players,3+A10,0))</f>
        <v>Lokinen Saija</v>
      </c>
      <c r="C10" s="131">
        <v>1</v>
      </c>
      <c r="D10" s="134" t="str">
        <f>IF((VLOOKUP($D$6,Players,3+C10,0)=0),"",VLOOKUP($D$6,Players,3+C10,0))</f>
        <v>Hakkarainen Miikka</v>
      </c>
      <c r="E10" s="107"/>
      <c r="F10" s="126">
        <v>0.09722222222222222</v>
      </c>
      <c r="G10" s="118"/>
      <c r="H10" s="119">
        <v>13</v>
      </c>
      <c r="I10" s="120"/>
      <c r="J10" s="121"/>
      <c r="K10" s="121"/>
      <c r="L10" s="121" t="s">
        <v>145</v>
      </c>
      <c r="M10" s="121"/>
      <c r="N10" s="122"/>
      <c r="O10" s="123">
        <f>IF(AND(I10="X",NOT(G10="")),(O9+1),(IF(F10="","",O9)))</f>
        <v>1</v>
      </c>
      <c r="P10" s="127">
        <f>IF(AND(I10="X",NOT(H10="")),(P9+1),(IF(F10="","",P9)))</f>
        <v>1</v>
      </c>
      <c r="Q10" s="164" t="s">
        <v>160</v>
      </c>
    </row>
    <row r="11" spans="1:17" ht="13.5" customHeight="1">
      <c r="A11" s="131">
        <v>2</v>
      </c>
      <c r="B11" s="134" t="str">
        <f>IF((VLOOKUP($B$6,Players,3+A11,0)=0),"",VLOOKUP($B$6,Players,3+A11,0))</f>
        <v>Hulkko Ilkka</v>
      </c>
      <c r="C11" s="131">
        <v>2</v>
      </c>
      <c r="D11" s="134" t="str">
        <f>IF((VLOOKUP($D$6,Players,3+C11,0)=0),"",VLOOKUP($D$6,Players,3+C11,0))</f>
        <v>Seppälä Harri</v>
      </c>
      <c r="E11" s="107"/>
      <c r="F11" s="126">
        <v>0.09722222222222222</v>
      </c>
      <c r="G11" s="118"/>
      <c r="H11" s="119" t="s">
        <v>145</v>
      </c>
      <c r="I11" s="120"/>
      <c r="J11" s="121"/>
      <c r="K11" s="121"/>
      <c r="L11" s="121"/>
      <c r="M11" s="121"/>
      <c r="N11" s="122"/>
      <c r="O11" s="123">
        <f>IF(AND(I11="X",NOT(G11="")),(O10+1),(IF(F11="","",O10)))</f>
        <v>1</v>
      </c>
      <c r="P11" s="127">
        <f>IF(AND(I11="X",NOT(H11="")),(P10+1),(IF(F11="","",P10)))</f>
        <v>1</v>
      </c>
      <c r="Q11" s="164" t="s">
        <v>161</v>
      </c>
    </row>
    <row r="12" spans="1:17" ht="13.5" customHeight="1">
      <c r="A12" s="131">
        <v>3</v>
      </c>
      <c r="B12" s="134" t="str">
        <f>IF((VLOOKUP($B$6,Players,3+A12,0)=0),"",VLOOKUP($B$6,Players,3+A12,0))</f>
        <v>Korhonen Olli</v>
      </c>
      <c r="C12" s="131">
        <v>3</v>
      </c>
      <c r="D12" s="134" t="str">
        <f>IF((VLOOKUP($D$6,Players,3+C12,0)=0),"",VLOOKUP($D$6,Players,3+C12,0))</f>
        <v>Pennala Eero</v>
      </c>
      <c r="E12" s="107"/>
      <c r="F12" s="126">
        <v>0.06944444444444445</v>
      </c>
      <c r="G12" s="118" t="s">
        <v>145</v>
      </c>
      <c r="H12" s="119"/>
      <c r="I12" s="120"/>
      <c r="J12" s="121"/>
      <c r="K12" s="121"/>
      <c r="L12" s="121"/>
      <c r="M12" s="121"/>
      <c r="N12" s="122" t="s">
        <v>145</v>
      </c>
      <c r="O12" s="123">
        <f>IF(AND(I12="X",NOT(G12="")),(O11+1),(IF(F12="","",O11)))</f>
        <v>1</v>
      </c>
      <c r="P12" s="127">
        <f>IF(AND(I12="X",NOT(H12="")),(P11+1),(IF(F12="","",P11)))</f>
        <v>1</v>
      </c>
      <c r="Q12" s="164"/>
    </row>
    <row r="13" spans="1:17" ht="13.5" customHeight="1">
      <c r="A13" s="131">
        <v>4</v>
      </c>
      <c r="B13" s="134" t="str">
        <f>IF((VLOOKUP($B$6,Players,3+A13,0)=0),"",VLOOKUP($B$6,Players,3+A13,0))</f>
        <v>Pesola Mari</v>
      </c>
      <c r="C13" s="131">
        <v>32</v>
      </c>
      <c r="D13" s="134" t="str">
        <f>IF((VLOOKUP($D$6,Players,3+C13,0)=0),"",VLOOKUP($D$6,Players,3+C13,0))</f>
        <v>Tyni Henri</v>
      </c>
      <c r="E13" s="107"/>
      <c r="F13" s="126">
        <v>0.05694444444444444</v>
      </c>
      <c r="G13" s="118"/>
      <c r="H13" s="119">
        <v>1</v>
      </c>
      <c r="I13" s="120" t="s">
        <v>145</v>
      </c>
      <c r="J13" s="121"/>
      <c r="K13" s="121"/>
      <c r="L13" s="121"/>
      <c r="M13" s="121"/>
      <c r="N13" s="122"/>
      <c r="O13" s="123">
        <f>IF(AND(I13="X",NOT(G13="")),(O12+1),(IF(F13="","",O12)))</f>
        <v>1</v>
      </c>
      <c r="P13" s="127">
        <f>IF(AND(I13="X",NOT(H13="")),(P12+1),(IF(F13="","",P12)))</f>
        <v>2</v>
      </c>
      <c r="Q13" s="164"/>
    </row>
    <row r="14" spans="1:17" ht="13.5" customHeight="1">
      <c r="A14" s="131">
        <v>5</v>
      </c>
      <c r="B14" s="134" t="str">
        <f>IF((VLOOKUP($B$6,Players,3+A14,0)=0),"",VLOOKUP($B$6,Players,3+A14,0))</f>
        <v>Anttola Seppo</v>
      </c>
      <c r="C14" s="131">
        <v>44</v>
      </c>
      <c r="D14" s="134" t="str">
        <f>IF((VLOOKUP($D$6,Players,3+C14,0)=0),"",VLOOKUP($D$6,Players,3+C14,0))</f>
        <v>Sten Ulla</v>
      </c>
      <c r="E14" s="107"/>
      <c r="F14" s="126">
        <v>0.021527777777777778</v>
      </c>
      <c r="G14" s="118"/>
      <c r="H14" s="119">
        <v>3</v>
      </c>
      <c r="I14" s="120" t="s">
        <v>145</v>
      </c>
      <c r="J14" s="121"/>
      <c r="K14" s="121"/>
      <c r="L14" s="121"/>
      <c r="M14" s="121"/>
      <c r="N14" s="122"/>
      <c r="O14" s="123">
        <f>IF(AND(I14="X",NOT(G14="")),(O13+1),(IF(F14="","",O13)))</f>
        <v>1</v>
      </c>
      <c r="P14" s="127">
        <f>IF(AND(I14="X",NOT(H14="")),(P13+1),(IF(F14="","",P13)))</f>
        <v>3</v>
      </c>
      <c r="Q14" s="164"/>
    </row>
    <row r="15" spans="1:17" ht="13.5" customHeight="1">
      <c r="A15" s="131">
        <v>6</v>
      </c>
      <c r="B15" s="134" t="str">
        <f>IF((VLOOKUP($B$6,Players,3+A15,0)=0),"",VLOOKUP($B$6,Players,3+A15,0))</f>
        <v>Koskinen Heli</v>
      </c>
      <c r="C15" s="131">
        <v>57</v>
      </c>
      <c r="D15" s="134" t="str">
        <f>IF((VLOOKUP($D$6,Players,3+C15,0)=0),"",VLOOKUP($D$6,Players,3+C15,0))</f>
        <v>Tiainen Janne</v>
      </c>
      <c r="E15" s="107"/>
      <c r="F15" s="126">
        <v>0.009722222222222222</v>
      </c>
      <c r="G15" s="118"/>
      <c r="H15" s="119">
        <v>1</v>
      </c>
      <c r="I15" s="120" t="s">
        <v>145</v>
      </c>
      <c r="J15" s="121"/>
      <c r="K15" s="121"/>
      <c r="L15" s="121"/>
      <c r="M15" s="121"/>
      <c r="N15" s="122"/>
      <c r="O15" s="123">
        <f>IF(AND(I15="X",NOT(G15="")),(O14+1),(IF(F15="","",O14)))</f>
        <v>1</v>
      </c>
      <c r="P15" s="127">
        <f>IF(AND(I15="X",NOT(H15="")),(P14+1),(IF(F15="","",P14)))</f>
        <v>4</v>
      </c>
      <c r="Q15" s="164"/>
    </row>
    <row r="16" spans="1:17" ht="13.5" customHeight="1">
      <c r="A16" s="131">
        <v>7</v>
      </c>
      <c r="B16" s="134">
        <f>IF((VLOOKUP($B$6,Players,3+A16,0)=0),"",VLOOKUP($B$6,Players,3+A16,0))</f>
      </c>
      <c r="C16" s="131">
        <v>7</v>
      </c>
      <c r="D16" s="134" t="str">
        <f>IF((VLOOKUP($D$6,Players,3+C16,0)=0),"",VLOOKUP($D$6,Players,3+C16,0))</f>
        <v>Partanen Jorma</v>
      </c>
      <c r="E16" s="107"/>
      <c r="F16" s="126">
        <v>0</v>
      </c>
      <c r="G16" s="118"/>
      <c r="H16" s="119"/>
      <c r="I16" s="120"/>
      <c r="J16" s="121"/>
      <c r="K16" s="121"/>
      <c r="L16" s="121"/>
      <c r="M16" s="121"/>
      <c r="N16" s="122"/>
      <c r="O16" s="123">
        <f>IF(AND(I16="X",NOT(G16="")),(O15+1),(IF(F16="","",O15)))</f>
        <v>1</v>
      </c>
      <c r="P16" s="127">
        <f>IF(AND(I16="X",NOT(H16="")),(P15+1),(IF(F16="","",P15)))</f>
        <v>4</v>
      </c>
      <c r="Q16" s="164"/>
    </row>
    <row r="17" spans="1:17" ht="13.5" customHeight="1">
      <c r="A17" s="131">
        <v>8</v>
      </c>
      <c r="B17" s="134" t="str">
        <f>IF((VLOOKUP($B$6,Players,3+A17,0)=0),"",VLOOKUP($B$6,Players,3+A17,0))</f>
        <v>Pekari Vili</v>
      </c>
      <c r="C17" s="131">
        <v>67</v>
      </c>
      <c r="D17" s="134" t="str">
        <f>IF((VLOOKUP($D$6,Players,3+C17,0)=0),"",VLOOKUP($D$6,Players,3+C17,0))</f>
        <v>Sinkkonen Harto</v>
      </c>
      <c r="E17" s="107"/>
      <c r="F17" s="126">
        <v>0.2465277777777778</v>
      </c>
      <c r="G17" s="118">
        <v>3</v>
      </c>
      <c r="H17" s="119"/>
      <c r="I17" s="120" t="s">
        <v>145</v>
      </c>
      <c r="J17" s="121"/>
      <c r="K17" s="121"/>
      <c r="L17" s="121"/>
      <c r="M17" s="121"/>
      <c r="N17" s="122"/>
      <c r="O17" s="123">
        <f>IF(AND(I17="X",NOT(G17="")),(O16+1),(IF(F17="","",O16)))</f>
        <v>2</v>
      </c>
      <c r="P17" s="127">
        <f>IF(AND(I17="X",NOT(H17="")),(P16+1),(IF(F17="","",P16)))</f>
        <v>4</v>
      </c>
      <c r="Q17" s="164"/>
    </row>
    <row r="18" spans="1:17" ht="13.5" customHeight="1">
      <c r="A18" s="131">
        <v>9</v>
      </c>
      <c r="B18" s="134">
        <f>IF((VLOOKUP($B$6,Players,3+A18,0)=0),"",VLOOKUP($B$6,Players,3+A18,0))</f>
      </c>
      <c r="C18" s="131">
        <v>84</v>
      </c>
      <c r="D18" s="134" t="str">
        <f>IF((VLOOKUP($D$6,Players,3+C18,0)=0),"",VLOOKUP($D$6,Players,3+C18,0))</f>
        <v>Koskenperä Jari</v>
      </c>
      <c r="E18" s="107"/>
      <c r="F18" s="126">
        <v>0.20069444444444445</v>
      </c>
      <c r="G18" s="118"/>
      <c r="H18" s="119">
        <v>13</v>
      </c>
      <c r="I18" s="120" t="s">
        <v>145</v>
      </c>
      <c r="J18" s="121"/>
      <c r="K18" s="121"/>
      <c r="L18" s="121"/>
      <c r="M18" s="121"/>
      <c r="N18" s="122"/>
      <c r="O18" s="123">
        <f>IF(AND(I18="X",NOT(G18="")),(O17+1),(IF(F18="","",O17)))</f>
        <v>2</v>
      </c>
      <c r="P18" s="127">
        <f>IF(AND(I18="X",NOT(H18="")),(P17+1),(IF(F18="","",P17)))</f>
        <v>5</v>
      </c>
      <c r="Q18" s="164"/>
    </row>
    <row r="19" spans="1:17" ht="13.5" customHeight="1">
      <c r="A19" s="131">
        <v>10</v>
      </c>
      <c r="B19" s="134" t="str">
        <f>IF((VLOOKUP($B$6,Players,3+A19,0)=0),"",VLOOKUP($B$6,Players,3+A19,0))</f>
        <v>Ahola Timo</v>
      </c>
      <c r="C19" s="131">
        <v>10</v>
      </c>
      <c r="D19" s="134" t="str">
        <f>IF((VLOOKUP($D$6,Players,3+C19,0)=0),"",VLOOKUP($D$6,Players,3+C19,0))</f>
        <v>Gavirilov Juha</v>
      </c>
      <c r="E19" s="107"/>
      <c r="F19" s="126">
        <v>0.14305555555555555</v>
      </c>
      <c r="G19" s="118"/>
      <c r="H19" s="119">
        <v>1</v>
      </c>
      <c r="I19" s="120" t="s">
        <v>145</v>
      </c>
      <c r="J19" s="121"/>
      <c r="K19" s="121"/>
      <c r="L19" s="121"/>
      <c r="M19" s="121"/>
      <c r="N19" s="122"/>
      <c r="O19" s="123">
        <f>IF(AND(I19="X",NOT(G19="")),(O18+1),(IF(F19="","",O18)))</f>
        <v>2</v>
      </c>
      <c r="P19" s="127">
        <f>IF(AND(I19="X",NOT(H19="")),(P18+1),(IF(F19="","",P18)))</f>
        <v>6</v>
      </c>
      <c r="Q19" s="164"/>
    </row>
    <row r="20" spans="1:17" ht="13.5" customHeight="1">
      <c r="A20" s="131">
        <v>11</v>
      </c>
      <c r="B20" s="134" t="str">
        <f>IF((VLOOKUP($B$6,Players,3+A20,0)=0),"",VLOOKUP($B$6,Players,3+A20,0))</f>
        <v>Koskinen Janne</v>
      </c>
      <c r="C20" s="131">
        <v>11</v>
      </c>
      <c r="D20" s="134">
        <f>IF((VLOOKUP($D$6,Players,3+C20,0)=0),"",VLOOKUP($D$6,Players,3+C20,0))</f>
      </c>
      <c r="E20" s="107"/>
      <c r="F20" s="126">
        <v>0.09930555555555555</v>
      </c>
      <c r="G20" s="118">
        <v>15</v>
      </c>
      <c r="H20" s="119"/>
      <c r="I20" s="120" t="s">
        <v>145</v>
      </c>
      <c r="J20" s="121"/>
      <c r="K20" s="121"/>
      <c r="L20" s="121"/>
      <c r="M20" s="121"/>
      <c r="N20" s="122"/>
      <c r="O20" s="123">
        <f>IF(AND(I20="X",NOT(G20="")),(O19+1),(IF(F20="","",O19)))</f>
        <v>3</v>
      </c>
      <c r="P20" s="127">
        <f>IF(AND(I20="X",NOT(H20="")),(P19+1),(IF(F20="","",P19)))</f>
        <v>6</v>
      </c>
      <c r="Q20" s="164"/>
    </row>
    <row r="21" spans="1:17" ht="13.5" customHeight="1">
      <c r="A21" s="131">
        <v>12</v>
      </c>
      <c r="B21" s="134">
        <f>IF((VLOOKUP($B$6,Players,3+A21,0)=0),"",VLOOKUP($B$6,Players,3+A21,0))</f>
      </c>
      <c r="C21" s="131">
        <v>12</v>
      </c>
      <c r="D21" s="134">
        <f>IF((VLOOKUP($D$6,Players,3+C21,0)=0),"",VLOOKUP($D$6,Players,3+C21,0))</f>
      </c>
      <c r="E21" s="107"/>
      <c r="F21" s="126">
        <v>0.07361111111111111</v>
      </c>
      <c r="G21" s="118"/>
      <c r="H21" s="119" t="s">
        <v>145</v>
      </c>
      <c r="I21" s="120"/>
      <c r="J21" s="121"/>
      <c r="K21" s="121" t="s">
        <v>145</v>
      </c>
      <c r="L21" s="121"/>
      <c r="M21" s="121"/>
      <c r="N21" s="122"/>
      <c r="O21" s="123">
        <f>IF(AND(I21="X",NOT(G21="")),(O20+1),(IF(F21="","",O20)))</f>
        <v>3</v>
      </c>
      <c r="P21" s="127">
        <f>IF(AND(I21="X",NOT(H21="")),(P20+1),(IF(F21="","",P20)))</f>
        <v>6</v>
      </c>
      <c r="Q21" s="164"/>
    </row>
    <row r="22" spans="1:17" ht="13.5" customHeight="1">
      <c r="A22" s="131">
        <v>13</v>
      </c>
      <c r="B22" s="134">
        <f>IF((VLOOKUP($B$6,Players,3+A22,0)=0),"",VLOOKUP($B$6,Players,3+A22,0))</f>
      </c>
      <c r="C22" s="131">
        <v>13</v>
      </c>
      <c r="D22" s="134" t="str">
        <f>IF((VLOOKUP($D$6,Players,3+C22,0)=0),"",VLOOKUP($D$6,Players,3+C22,0))</f>
        <v>Sinkkonen Marko</v>
      </c>
      <c r="E22" s="133"/>
      <c r="F22" s="126"/>
      <c r="G22" s="118"/>
      <c r="H22" s="119"/>
      <c r="I22" s="120"/>
      <c r="J22" s="121"/>
      <c r="K22" s="121"/>
      <c r="L22" s="121"/>
      <c r="M22" s="121"/>
      <c r="N22" s="122"/>
      <c r="O22" s="123">
        <f>IF(AND(I22="X",NOT(G22="")),(O21+1),(IF(F22="","",O21)))</f>
      </c>
      <c r="P22" s="127">
        <f>IF(AND(I22="X",NOT(H22="")),(P21+1),(IF(F22="","",P21)))</f>
      </c>
      <c r="Q22" s="164"/>
    </row>
    <row r="23" spans="1:17" ht="13.5" customHeight="1">
      <c r="A23" s="131">
        <v>14</v>
      </c>
      <c r="B23" s="134">
        <f>IF((VLOOKUP($B$6,Players,3+A23,0)=0),"",VLOOKUP($B$6,Players,3+A23,0))</f>
      </c>
      <c r="C23" s="131">
        <v>14</v>
      </c>
      <c r="D23" s="134">
        <f>IF((VLOOKUP($D$6,Players,3+C23,0)=0),"",VLOOKUP($D$6,Players,3+C23,0))</f>
      </c>
      <c r="E23" s="133"/>
      <c r="F23" s="126"/>
      <c r="G23" s="118"/>
      <c r="H23" s="119"/>
      <c r="I23" s="120"/>
      <c r="J23" s="121"/>
      <c r="K23" s="121"/>
      <c r="L23" s="121"/>
      <c r="M23" s="121"/>
      <c r="N23" s="122"/>
      <c r="O23" s="123">
        <f>IF(AND(I23="X",NOT(G23="")),(O22+1),(IF(F23="","",O22)))</f>
      </c>
      <c r="P23" s="127">
        <f>IF(AND(I23="X",NOT(H23="")),(P22+1),(IF(F23="","",P22)))</f>
      </c>
      <c r="Q23" s="164"/>
    </row>
    <row r="24" spans="1:17" ht="13.5" customHeight="1">
      <c r="A24" s="131">
        <v>15</v>
      </c>
      <c r="B24" s="134" t="str">
        <f>IF((VLOOKUP($B$6,Players,3+A24,0)=0),"",VLOOKUP($B$6,Players,3+A24,0))</f>
        <v>Heikki Jokinen</v>
      </c>
      <c r="C24" s="131">
        <v>15</v>
      </c>
      <c r="D24" s="134" t="str">
        <f>IF((VLOOKUP($D$6,Players,3+C24,0)=0),"",VLOOKUP($D$6,Players,3+C24,0))</f>
        <v>Parviainen Pasi</v>
      </c>
      <c r="E24" s="133"/>
      <c r="F24" s="126"/>
      <c r="G24" s="118"/>
      <c r="H24" s="119"/>
      <c r="I24" s="120"/>
      <c r="J24" s="121"/>
      <c r="K24" s="121"/>
      <c r="L24" s="121"/>
      <c r="M24" s="121"/>
      <c r="N24" s="122"/>
      <c r="O24" s="123">
        <f>IF(AND(I24="X",NOT(G24="")),(O23+1),(IF(F24="","",O23)))</f>
      </c>
      <c r="P24" s="127">
        <f>IF(AND(I24="X",NOT(H24="")),(P23+1),(IF(F24="","",P23)))</f>
      </c>
      <c r="Q24" s="164"/>
    </row>
    <row r="25" spans="1:17" ht="13.5" customHeight="1">
      <c r="A25" s="135"/>
      <c r="B25" s="136" t="str">
        <f>CONCATENATE("Yhteensä: ",15-COUNTIF(B10:B24,"")," pelaajaa")</f>
        <v>Yhteensä: 10 pelaajaa</v>
      </c>
      <c r="C25" s="135"/>
      <c r="D25" s="136" t="str">
        <f>CONCATENATE("Yhteensä: ",15-COUNTIF(D10:D24,"")," pelaajaa")</f>
        <v>Yhteensä: 12 pelaajaa</v>
      </c>
      <c r="E25" s="133"/>
      <c r="F25" s="126"/>
      <c r="G25" s="118"/>
      <c r="H25" s="119"/>
      <c r="I25" s="120"/>
      <c r="J25" s="121"/>
      <c r="K25" s="121"/>
      <c r="L25" s="121"/>
      <c r="M25" s="121"/>
      <c r="N25" s="122"/>
      <c r="O25" s="123">
        <f>IF(AND(I25="X",NOT(G25="")),(O24+1),(IF(F25="","",O24)))</f>
      </c>
      <c r="P25" s="127">
        <f>IF(AND(I25="X",NOT(H25="")),(P24+1),(IF(F25="","",P24)))</f>
      </c>
      <c r="Q25" s="164"/>
    </row>
    <row r="26" spans="5:17" ht="13.5" customHeight="1">
      <c r="E26" s="133"/>
      <c r="F26" s="126"/>
      <c r="G26" s="118"/>
      <c r="H26" s="119"/>
      <c r="I26" s="120"/>
      <c r="J26" s="121"/>
      <c r="K26" s="121"/>
      <c r="L26" s="121"/>
      <c r="M26" s="121"/>
      <c r="N26" s="122"/>
      <c r="O26" s="123">
        <f>IF(AND(I26="X",NOT(G26="")),(O25+1),(IF(F26="","",O25)))</f>
      </c>
      <c r="P26" s="127">
        <f>IF(AND(I26="X",NOT(H26="")),(P25+1),(IF(F26="","",P25)))</f>
      </c>
      <c r="Q26" s="164"/>
    </row>
    <row r="27" spans="3:17" ht="13.5" customHeight="1">
      <c r="C27" s="91" t="s">
        <v>157</v>
      </c>
      <c r="D27" s="138">
        <v>0.5222222222222223</v>
      </c>
      <c r="E27" s="133"/>
      <c r="F27" s="126"/>
      <c r="G27" s="118"/>
      <c r="H27" s="119"/>
      <c r="I27" s="120"/>
      <c r="J27" s="121"/>
      <c r="K27" s="121"/>
      <c r="L27" s="121"/>
      <c r="M27" s="121"/>
      <c r="N27" s="122"/>
      <c r="O27" s="123">
        <f>IF(AND(I27="X",NOT(G27="")),(O26+1),(IF(F27="","",O26)))</f>
      </c>
      <c r="P27" s="127">
        <f>IF(AND(I27="X",NOT(H27="")),(P26+1),(IF(F27="","",P26)))</f>
      </c>
      <c r="Q27" s="164"/>
    </row>
    <row r="28" spans="3:17" ht="13.5" customHeight="1">
      <c r="C28" s="91"/>
      <c r="D28" s="138"/>
      <c r="E28" s="133"/>
      <c r="F28" s="126"/>
      <c r="G28" s="118"/>
      <c r="H28" s="119"/>
      <c r="I28" s="120"/>
      <c r="J28" s="121"/>
      <c r="K28" s="121"/>
      <c r="L28" s="121"/>
      <c r="M28" s="121"/>
      <c r="N28" s="122"/>
      <c r="O28" s="123">
        <f>IF(AND(I28="X",NOT(G28="")),(O27+1),(IF(F28="","",O27)))</f>
      </c>
      <c r="P28" s="127">
        <f>IF(AND(I28="X",NOT(H28="")),(P27+1),(IF(F28="","",P27)))</f>
      </c>
      <c r="Q28" s="164"/>
    </row>
    <row r="29" spans="5:17" ht="13.5" customHeight="1">
      <c r="E29" s="133"/>
      <c r="F29" s="126"/>
      <c r="G29" s="118"/>
      <c r="H29" s="119"/>
      <c r="I29" s="120"/>
      <c r="J29" s="121"/>
      <c r="K29" s="121"/>
      <c r="L29" s="121"/>
      <c r="M29" s="121"/>
      <c r="N29" s="122"/>
      <c r="O29" s="123">
        <f>IF(AND(I29="X",NOT(G29="")),(O28+1),(IF(F29="","",O28)))</f>
      </c>
      <c r="P29" s="127">
        <f>IF(AND(I29="X",NOT(H29="")),(P28+1),(IF(F29="","",P28)))</f>
      </c>
      <c r="Q29" s="164"/>
    </row>
    <row r="30" spans="2:17" ht="13.5" customHeight="1">
      <c r="B30" s="139" t="s">
        <v>149</v>
      </c>
      <c r="C30" s="140" t="str">
        <f>IF(MAX(O6:O80)&gt;MAX(P6:P80),$B$6,IF(MAX(O6:O80)&lt;MAX(P6:P80),$D$6,"Tasapeli, ei voittajaa"))</f>
        <v>Joensuun Urheilusukeltjat</v>
      </c>
      <c r="D30" s="140"/>
      <c r="E30" s="107"/>
      <c r="F30" s="126"/>
      <c r="G30" s="118"/>
      <c r="H30" s="119"/>
      <c r="I30" s="120"/>
      <c r="J30" s="121"/>
      <c r="K30" s="121"/>
      <c r="L30" s="121"/>
      <c r="M30" s="121"/>
      <c r="N30" s="122"/>
      <c r="O30" s="123">
        <f>IF(AND(I30="X",NOT(G30="")),(O29+1),(IF(F30="","",O29)))</f>
      </c>
      <c r="P30" s="127">
        <f>IF(AND(I30="X",NOT(H30="")),(P29+1),(IF(F30="","",P29)))</f>
      </c>
      <c r="Q30" s="164"/>
    </row>
    <row r="31" spans="2:17" ht="13.5" customHeight="1">
      <c r="B31" s="141" t="s">
        <v>150</v>
      </c>
      <c r="C31" s="142" t="str">
        <f>CONCATENATE(MAX(O6:O80),"-",MAX(P6:P80))</f>
        <v>3-6</v>
      </c>
      <c r="D31" s="142"/>
      <c r="E31" s="107"/>
      <c r="F31" s="126"/>
      <c r="G31" s="118"/>
      <c r="H31" s="119"/>
      <c r="I31" s="120"/>
      <c r="J31" s="121"/>
      <c r="K31" s="121"/>
      <c r="L31" s="121"/>
      <c r="M31" s="121"/>
      <c r="N31" s="122"/>
      <c r="O31" s="123">
        <f>IF(AND(I31="X",NOT(G31="")),(O30+1),(IF(F31="","",O30)))</f>
      </c>
      <c r="P31" s="127">
        <f>IF(AND(I31="X",NOT(H31="")),(P30+1),(IF(F31="","",P30)))</f>
      </c>
      <c r="Q31" s="164"/>
    </row>
    <row r="32" spans="2:17" ht="13.5" customHeight="1">
      <c r="B32" s="143" t="s">
        <v>151</v>
      </c>
      <c r="C32" s="144"/>
      <c r="D32" s="145"/>
      <c r="E32" s="107"/>
      <c r="F32" s="126"/>
      <c r="G32" s="118"/>
      <c r="H32" s="119"/>
      <c r="I32" s="120"/>
      <c r="J32" s="121"/>
      <c r="K32" s="121"/>
      <c r="L32" s="121"/>
      <c r="M32" s="121"/>
      <c r="N32" s="122"/>
      <c r="O32" s="123">
        <f>IF(AND(I32="X",NOT(G32="")),(O31+1),(IF(F32="","",O31)))</f>
      </c>
      <c r="P32" s="127">
        <f>IF(AND(I32="X",NOT(H32="")),(P31+1),(IF(F32="","",P31)))</f>
      </c>
      <c r="Q32" s="164"/>
    </row>
    <row r="33" spans="2:17" ht="13.5" customHeight="1">
      <c r="B33" s="146"/>
      <c r="C33" s="133"/>
      <c r="D33" s="147"/>
      <c r="E33" s="107"/>
      <c r="F33" s="126"/>
      <c r="G33" s="118"/>
      <c r="H33" s="119"/>
      <c r="I33" s="120"/>
      <c r="J33" s="121"/>
      <c r="K33" s="121"/>
      <c r="L33" s="121"/>
      <c r="M33" s="121"/>
      <c r="N33" s="122"/>
      <c r="O33" s="123">
        <f>IF(AND(I33="X",NOT(G33="")),(O32+1),(IF(F33="","",O32)))</f>
      </c>
      <c r="P33" s="127">
        <f>IF(AND(I33="X",NOT(H33="")),(P32+1),(IF(F33="","",P32)))</f>
      </c>
      <c r="Q33" s="164"/>
    </row>
    <row r="34" spans="2:17" ht="13.5" customHeight="1">
      <c r="B34" s="143" t="s">
        <v>152</v>
      </c>
      <c r="C34" s="148"/>
      <c r="D34" s="149"/>
      <c r="E34" s="107"/>
      <c r="F34" s="126"/>
      <c r="G34" s="118"/>
      <c r="H34" s="119"/>
      <c r="I34" s="120"/>
      <c r="J34" s="121"/>
      <c r="K34" s="121"/>
      <c r="L34" s="121"/>
      <c r="M34" s="121"/>
      <c r="N34" s="122"/>
      <c r="O34" s="123">
        <f>IF(AND(I34="X",NOT(G34="")),(O33+1),(IF(F34="","",O33)))</f>
      </c>
      <c r="P34" s="127">
        <f>IF(AND(I34="X",NOT(H34="")),(P33+1),(IF(F34="","",P33)))</f>
      </c>
      <c r="Q34" s="164"/>
    </row>
    <row r="35" spans="2:17" ht="13.5" customHeight="1">
      <c r="B35" s="150" t="s">
        <v>153</v>
      </c>
      <c r="C35" s="151"/>
      <c r="D35" s="152"/>
      <c r="E35" s="107"/>
      <c r="F35" s="126"/>
      <c r="G35" s="118"/>
      <c r="H35" s="119"/>
      <c r="I35" s="120"/>
      <c r="J35" s="121"/>
      <c r="K35" s="121"/>
      <c r="L35" s="121"/>
      <c r="M35" s="121"/>
      <c r="N35" s="122"/>
      <c r="O35" s="123">
        <f>IF(AND(I35="X",NOT(G35="")),(O34+1),(IF(F35="","",O34)))</f>
      </c>
      <c r="P35" s="127">
        <f>IF(AND(I35="X",NOT(H35="")),(P34+1),(IF(F35="","",P34)))</f>
      </c>
      <c r="Q35" s="164"/>
    </row>
    <row r="36" spans="2:17" ht="13.5" customHeight="1">
      <c r="B36" s="143" t="s">
        <v>154</v>
      </c>
      <c r="C36" s="153"/>
      <c r="D36" s="154"/>
      <c r="E36" s="107"/>
      <c r="F36" s="126"/>
      <c r="G36" s="118"/>
      <c r="H36" s="119"/>
      <c r="I36" s="120"/>
      <c r="J36" s="121"/>
      <c r="K36" s="121"/>
      <c r="L36" s="121"/>
      <c r="M36" s="121"/>
      <c r="N36" s="122"/>
      <c r="O36" s="123">
        <f>IF(AND(I36="X",NOT(G36="")),(O35+1),(IF(F36="","",O35)))</f>
      </c>
      <c r="P36" s="127">
        <f>IF(AND(I36="X",NOT(H36="")),(P35+1),(IF(F36="","",P35)))</f>
      </c>
      <c r="Q36" s="164"/>
    </row>
    <row r="37" spans="2:17" ht="12.75">
      <c r="B37" s="155" t="s">
        <v>155</v>
      </c>
      <c r="C37" s="156"/>
      <c r="D37" s="157"/>
      <c r="F37" s="126"/>
      <c r="G37" s="118"/>
      <c r="H37" s="119"/>
      <c r="I37" s="120"/>
      <c r="J37" s="121"/>
      <c r="K37" s="121"/>
      <c r="L37" s="121"/>
      <c r="M37" s="121"/>
      <c r="N37" s="122"/>
      <c r="O37" s="123">
        <f>IF(AND(I37="X",NOT(G37="")),(O36+1),(IF(F37="","",O36)))</f>
      </c>
      <c r="P37" s="127">
        <f>IF(AND(I37="X",NOT(H37="")),(P36+1),(IF(F37="","",P36)))</f>
      </c>
      <c r="Q37" s="164"/>
    </row>
    <row r="38" spans="2:17" ht="12.75">
      <c r="B38" s="158" t="s">
        <v>155</v>
      </c>
      <c r="C38" s="159"/>
      <c r="D38" s="160"/>
      <c r="F38" s="126"/>
      <c r="G38" s="118"/>
      <c r="H38" s="119"/>
      <c r="I38" s="120"/>
      <c r="J38" s="121"/>
      <c r="K38" s="121"/>
      <c r="L38" s="121"/>
      <c r="M38" s="121"/>
      <c r="N38" s="122"/>
      <c r="O38" s="123">
        <f>IF(AND(I38="X",NOT(G38="")),(O37+1),(IF(F38="","",O37)))</f>
      </c>
      <c r="P38" s="127">
        <f>IF(AND(I38="X",NOT(H38="")),(P37+1),(IF(F38="","",P37)))</f>
      </c>
      <c r="Q38" s="164"/>
    </row>
    <row r="39" spans="1:17" ht="12.75">
      <c r="A39"/>
      <c r="B39"/>
      <c r="F39" s="126"/>
      <c r="G39" s="118"/>
      <c r="H39" s="119"/>
      <c r="I39" s="120"/>
      <c r="J39" s="121"/>
      <c r="K39" s="121"/>
      <c r="L39" s="121"/>
      <c r="M39" s="121"/>
      <c r="N39" s="122"/>
      <c r="O39" s="123">
        <f>IF(AND(I39="X",NOT(G39="")),(O38+1),(IF(F39="","",O38)))</f>
      </c>
      <c r="P39" s="127">
        <f>IF(AND(I39="X",NOT(H39="")),(P38+1),(IF(F39="","",P38)))</f>
      </c>
      <c r="Q39" s="164"/>
    </row>
    <row r="40" spans="1:17" ht="12.75">
      <c r="A40" s="161" t="s">
        <v>131</v>
      </c>
      <c r="B40" s="162">
        <f>B3</f>
        <v>6</v>
      </c>
      <c r="F40" s="126"/>
      <c r="G40" s="118"/>
      <c r="H40" s="119"/>
      <c r="I40" s="120"/>
      <c r="J40" s="121"/>
      <c r="K40" s="121"/>
      <c r="L40" s="121"/>
      <c r="M40" s="121"/>
      <c r="N40" s="122"/>
      <c r="O40" s="123">
        <f>IF(AND(I40="X",NOT(G40="")),(O39+1),(IF(F40="","",O39)))</f>
      </c>
      <c r="P40" s="127">
        <f>IF(AND(I40="X",NOT(H40="")),(P39+1),(IF(F40="","",P39)))</f>
      </c>
      <c r="Q40" s="164"/>
    </row>
    <row r="41" spans="2:17" ht="12.75">
      <c r="B41"/>
      <c r="F41" s="126"/>
      <c r="G41" s="118"/>
      <c r="H41" s="119"/>
      <c r="I41" s="120"/>
      <c r="J41" s="121"/>
      <c r="K41" s="121"/>
      <c r="L41" s="121"/>
      <c r="M41" s="121"/>
      <c r="N41" s="122"/>
      <c r="O41" s="123">
        <f>IF(AND(I41="X",NOT(G41="")),(O40+1),(IF(F41="","",O40)))</f>
      </c>
      <c r="P41" s="127">
        <f>IF(AND(I41="X",NOT(H41="")),(P40+1),(IF(F41="","",P40)))</f>
      </c>
      <c r="Q41" s="164"/>
    </row>
    <row r="42" spans="6:17" ht="12.75">
      <c r="F42" s="126"/>
      <c r="G42" s="118"/>
      <c r="H42" s="119"/>
      <c r="I42" s="120"/>
      <c r="J42" s="121"/>
      <c r="K42" s="121"/>
      <c r="L42" s="121"/>
      <c r="M42" s="121"/>
      <c r="N42" s="122"/>
      <c r="O42" s="123">
        <f>IF(AND(I42="X",NOT(G42="")),(O41+1),(IF(F42="","",O41)))</f>
      </c>
      <c r="P42" s="127">
        <f>IF(AND(I42="X",NOT(H42="")),(P41+1),(IF(F42="","",P41)))</f>
      </c>
      <c r="Q42" s="164"/>
    </row>
    <row r="43" spans="6:17" ht="12.75">
      <c r="F43" s="126"/>
      <c r="G43" s="118"/>
      <c r="H43" s="119"/>
      <c r="I43" s="120"/>
      <c r="J43" s="121"/>
      <c r="K43" s="121"/>
      <c r="L43" s="121"/>
      <c r="M43" s="121"/>
      <c r="N43" s="122"/>
      <c r="O43" s="123">
        <f>IF(AND(I43="X",NOT(G43="")),(O42+1),(IF(F43="","",O42)))</f>
      </c>
      <c r="P43" s="127">
        <f>IF(AND(I43="X",NOT(H43="")),(P42+1),(IF(F43="","",P42)))</f>
      </c>
      <c r="Q43" s="164"/>
    </row>
    <row r="44" spans="6:17" ht="12.75">
      <c r="F44" s="126"/>
      <c r="G44" s="118"/>
      <c r="H44" s="119"/>
      <c r="I44" s="120"/>
      <c r="J44" s="121"/>
      <c r="K44" s="121"/>
      <c r="L44" s="121"/>
      <c r="M44" s="121"/>
      <c r="N44" s="122"/>
      <c r="O44" s="123">
        <f>IF(AND(I44="X",NOT(G44="")),(O43+1),(IF(F44="","",O43)))</f>
      </c>
      <c r="P44" s="127">
        <f>IF(AND(I44="X",NOT(H44="")),(P43+1),(IF(F44="","",P43)))</f>
      </c>
      <c r="Q44" s="164"/>
    </row>
    <row r="45" spans="6:17" ht="12.75">
      <c r="F45" s="126"/>
      <c r="G45" s="118"/>
      <c r="H45" s="119"/>
      <c r="I45" s="120"/>
      <c r="J45" s="121"/>
      <c r="K45" s="121"/>
      <c r="L45" s="121"/>
      <c r="M45" s="121"/>
      <c r="N45" s="122"/>
      <c r="O45" s="123">
        <f>IF(AND(I45="X",NOT(G45="")),(O44+1),(IF(F45="","",O44)))</f>
      </c>
      <c r="P45" s="127">
        <f>IF(AND(I45="X",NOT(H45="")),(P44+1),(IF(F45="","",P44)))</f>
      </c>
      <c r="Q45" s="164"/>
    </row>
    <row r="46" spans="6:17" ht="12.75">
      <c r="F46" s="126"/>
      <c r="G46" s="118"/>
      <c r="H46" s="119"/>
      <c r="I46" s="120"/>
      <c r="J46" s="121"/>
      <c r="K46" s="121"/>
      <c r="L46" s="121"/>
      <c r="M46" s="121"/>
      <c r="N46" s="122"/>
      <c r="O46" s="123">
        <f>IF(AND(I46="X",NOT(G46="")),(O45+1),(IF(F46="","",O45)))</f>
      </c>
      <c r="P46" s="127">
        <f>IF(AND(I46="X",NOT(H46="")),(P45+1),(IF(F46="","",P45)))</f>
      </c>
      <c r="Q46" s="164"/>
    </row>
    <row r="47" spans="6:17" ht="12.75">
      <c r="F47" s="126"/>
      <c r="G47" s="118"/>
      <c r="H47" s="119"/>
      <c r="I47" s="120"/>
      <c r="J47" s="121"/>
      <c r="K47" s="121"/>
      <c r="L47" s="121"/>
      <c r="M47" s="121"/>
      <c r="N47" s="122"/>
      <c r="O47" s="123">
        <f>IF(AND(I47="X",NOT(G47="")),(O46+1),(IF(F47="","",O46)))</f>
      </c>
      <c r="P47" s="127">
        <f>IF(AND(I47="X",NOT(H47="")),(P46+1),(IF(F47="","",P46)))</f>
      </c>
      <c r="Q47" s="164"/>
    </row>
    <row r="48" spans="6:17" ht="12.75">
      <c r="F48" s="126"/>
      <c r="G48" s="118"/>
      <c r="H48" s="119"/>
      <c r="I48" s="120"/>
      <c r="J48" s="121"/>
      <c r="K48" s="121"/>
      <c r="L48" s="121"/>
      <c r="M48" s="121"/>
      <c r="N48" s="122"/>
      <c r="O48" s="123">
        <f>IF(AND(I48="X",NOT(G48="")),(O47+1),(IF(F48="","",O47)))</f>
      </c>
      <c r="P48" s="127">
        <f>IF(AND(I48="X",NOT(H48="")),(P47+1),(IF(F48="","",P47)))</f>
      </c>
      <c r="Q48" s="164"/>
    </row>
    <row r="49" spans="6:17" ht="12.75">
      <c r="F49" s="126"/>
      <c r="G49" s="118"/>
      <c r="H49" s="119"/>
      <c r="I49" s="120"/>
      <c r="J49" s="121"/>
      <c r="K49" s="121"/>
      <c r="L49" s="121"/>
      <c r="M49" s="121"/>
      <c r="N49" s="122"/>
      <c r="O49" s="123">
        <f>IF(AND(I49="X",NOT(G49="")),(O48+1),(IF(F49="","",O48)))</f>
      </c>
      <c r="P49" s="127">
        <f>IF(AND(I49="X",NOT(H49="")),(P48+1),(IF(F49="","",P48)))</f>
      </c>
      <c r="Q49" s="164"/>
    </row>
    <row r="50" spans="6:17" ht="12.75">
      <c r="F50" s="126"/>
      <c r="G50" s="118"/>
      <c r="H50" s="119"/>
      <c r="I50" s="120"/>
      <c r="J50" s="121"/>
      <c r="K50" s="121"/>
      <c r="L50" s="121"/>
      <c r="M50" s="121"/>
      <c r="N50" s="122"/>
      <c r="O50" s="123">
        <f>IF(AND(I50="X",NOT(G50="")),(O49+1),(IF(F50="","",O49)))</f>
      </c>
      <c r="P50" s="127">
        <f>IF(AND(I50="X",NOT(H50="")),(P49+1),(IF(F50="","",P49)))</f>
      </c>
      <c r="Q50" s="164"/>
    </row>
    <row r="51" spans="6:17" ht="12.75">
      <c r="F51" s="126"/>
      <c r="G51" s="118"/>
      <c r="H51" s="119"/>
      <c r="I51" s="120"/>
      <c r="J51" s="121"/>
      <c r="K51" s="121"/>
      <c r="L51" s="121"/>
      <c r="M51" s="121"/>
      <c r="N51" s="122"/>
      <c r="O51" s="123">
        <f>IF(AND(I51="X",NOT(G51="")),(O50+1),(IF(F51="","",O50)))</f>
      </c>
      <c r="P51" s="127">
        <f>IF(AND(I51="X",NOT(H51="")),(P50+1),(IF(F51="","",P50)))</f>
      </c>
      <c r="Q51" s="164"/>
    </row>
    <row r="52" spans="6:17" ht="12.75">
      <c r="F52" s="126"/>
      <c r="G52" s="118"/>
      <c r="H52" s="119"/>
      <c r="I52" s="120"/>
      <c r="J52" s="121"/>
      <c r="K52" s="121"/>
      <c r="L52" s="121"/>
      <c r="M52" s="121"/>
      <c r="N52" s="122"/>
      <c r="O52" s="123">
        <f>IF(AND(I52="X",NOT(G52="")),(O51+1),(IF(F52="","",O51)))</f>
      </c>
      <c r="P52" s="127">
        <f>IF(AND(I52="X",NOT(H52="")),(P51+1),(IF(F52="","",P51)))</f>
      </c>
      <c r="Q52" s="164"/>
    </row>
    <row r="53" spans="6:17" ht="12.75">
      <c r="F53" s="126"/>
      <c r="G53" s="118"/>
      <c r="H53" s="119"/>
      <c r="I53" s="120"/>
      <c r="J53" s="121"/>
      <c r="K53" s="121"/>
      <c r="L53" s="121"/>
      <c r="M53" s="121"/>
      <c r="N53" s="122"/>
      <c r="O53" s="123">
        <f>IF(AND(I53="X",NOT(G53="")),(O52+1),(IF(F53="","",O52)))</f>
      </c>
      <c r="P53" s="127">
        <f>IF(AND(I53="X",NOT(H53="")),(P52+1),(IF(F53="","",P52)))</f>
      </c>
      <c r="Q53" s="164"/>
    </row>
    <row r="54" spans="6:17" ht="12.75">
      <c r="F54" s="126"/>
      <c r="G54" s="118"/>
      <c r="H54" s="119"/>
      <c r="I54" s="120"/>
      <c r="J54" s="121"/>
      <c r="K54" s="121"/>
      <c r="L54" s="121"/>
      <c r="M54" s="121"/>
      <c r="N54" s="122"/>
      <c r="O54" s="123">
        <f>IF(AND(I54="X",NOT(G54="")),(O53+1),(IF(F54="","",O53)))</f>
      </c>
      <c r="P54" s="127">
        <f>IF(AND(I54="X",NOT(H54="")),(P53+1),(IF(F54="","",P53)))</f>
      </c>
      <c r="Q54" s="164"/>
    </row>
    <row r="55" spans="6:17" ht="12.75">
      <c r="F55" s="126"/>
      <c r="G55" s="118"/>
      <c r="H55" s="119"/>
      <c r="I55" s="120"/>
      <c r="J55" s="121"/>
      <c r="K55" s="121"/>
      <c r="L55" s="121"/>
      <c r="M55" s="121"/>
      <c r="N55" s="122"/>
      <c r="O55" s="123">
        <f>IF(AND(I55="X",NOT(G55="")),(O54+1),(IF(F55="","",O54)))</f>
      </c>
      <c r="P55" s="127">
        <f>IF(AND(I55="X",NOT(H55="")),(P54+1),(IF(F55="","",P54)))</f>
      </c>
      <c r="Q55" s="164"/>
    </row>
    <row r="56" spans="6:17" ht="12.75">
      <c r="F56" s="126"/>
      <c r="G56" s="118"/>
      <c r="H56" s="119"/>
      <c r="I56" s="120"/>
      <c r="J56" s="121"/>
      <c r="K56" s="121"/>
      <c r="L56" s="121"/>
      <c r="M56" s="121"/>
      <c r="N56" s="122"/>
      <c r="O56" s="123">
        <f>IF(AND(I56="X",NOT(G56="")),(O55+1),(IF(F56="","",O55)))</f>
      </c>
      <c r="P56" s="127">
        <f>IF(AND(I56="X",NOT(H56="")),(P55+1),(IF(F56="","",P55)))</f>
      </c>
      <c r="Q56" s="164"/>
    </row>
    <row r="57" spans="6:17" ht="12.75">
      <c r="F57" s="126"/>
      <c r="G57" s="118"/>
      <c r="H57" s="119"/>
      <c r="I57" s="120"/>
      <c r="J57" s="121"/>
      <c r="K57" s="121"/>
      <c r="L57" s="121"/>
      <c r="M57" s="121"/>
      <c r="N57" s="122"/>
      <c r="O57" s="123">
        <f>IF(AND(I57="X",NOT(G57="")),(O56+1),(IF(F57="","",O56)))</f>
      </c>
      <c r="P57" s="127">
        <f>IF(AND(I57="X",NOT(H57="")),(P56+1),(IF(F57="","",P56)))</f>
      </c>
      <c r="Q57" s="164"/>
    </row>
    <row r="58" spans="6:17" ht="12.75">
      <c r="F58" s="126"/>
      <c r="G58" s="118"/>
      <c r="H58" s="119"/>
      <c r="I58" s="120"/>
      <c r="J58" s="121"/>
      <c r="K58" s="121"/>
      <c r="L58" s="121"/>
      <c r="M58" s="121"/>
      <c r="N58" s="122"/>
      <c r="O58" s="123">
        <f>IF(AND(I58="X",NOT(G58="")),(O57+1),(IF(F58="","",O57)))</f>
      </c>
      <c r="P58" s="127">
        <f>IF(AND(I58="X",NOT(H58="")),(P57+1),(IF(F58="","",P57)))</f>
      </c>
      <c r="Q58" s="164"/>
    </row>
    <row r="59" spans="6:17" ht="12.75">
      <c r="F59" s="126"/>
      <c r="G59" s="118"/>
      <c r="H59" s="119"/>
      <c r="I59" s="120"/>
      <c r="J59" s="121"/>
      <c r="K59" s="121"/>
      <c r="L59" s="121"/>
      <c r="M59" s="121"/>
      <c r="N59" s="122"/>
      <c r="O59" s="123">
        <f>IF(AND(I59="X",NOT(G59="")),(O58+1),(IF(F59="","",O58)))</f>
      </c>
      <c r="P59" s="127">
        <f>IF(AND(I59="X",NOT(H59="")),(P58+1),(IF(F59="","",P58)))</f>
      </c>
      <c r="Q59" s="164"/>
    </row>
    <row r="60" spans="6:17" ht="12.75">
      <c r="F60" s="126"/>
      <c r="G60" s="118"/>
      <c r="H60" s="119"/>
      <c r="I60" s="120"/>
      <c r="J60" s="121"/>
      <c r="K60" s="121"/>
      <c r="L60" s="121"/>
      <c r="M60" s="121"/>
      <c r="N60" s="122"/>
      <c r="O60" s="123">
        <f>IF(AND(I60="X",NOT(G60="")),(O59+1),(IF(F60="","",O59)))</f>
      </c>
      <c r="P60" s="127">
        <f>IF(AND(I60="X",NOT(H60="")),(P59+1),(IF(F60="","",P59)))</f>
      </c>
      <c r="Q60" s="164"/>
    </row>
    <row r="61" spans="6:17" ht="12.75">
      <c r="F61" s="126"/>
      <c r="G61" s="118"/>
      <c r="H61" s="119"/>
      <c r="I61" s="120"/>
      <c r="J61" s="121"/>
      <c r="K61" s="121"/>
      <c r="L61" s="121"/>
      <c r="M61" s="121"/>
      <c r="N61" s="122"/>
      <c r="O61" s="123">
        <f>IF(AND(I61="X",NOT(G61="")),(O60+1),(IF(F61="","",O60)))</f>
      </c>
      <c r="P61" s="127">
        <f>IF(AND(I61="X",NOT(H61="")),(P60+1),(IF(F61="","",P60)))</f>
      </c>
      <c r="Q61" s="164"/>
    </row>
    <row r="62" spans="6:17" ht="12.75">
      <c r="F62" s="126"/>
      <c r="G62" s="118"/>
      <c r="H62" s="119"/>
      <c r="I62" s="120"/>
      <c r="J62" s="121"/>
      <c r="K62" s="121"/>
      <c r="L62" s="121"/>
      <c r="M62" s="121"/>
      <c r="N62" s="122"/>
      <c r="O62" s="123">
        <f>IF(AND(I62="X",NOT(G62="")),(O61+1),(IF(F62="","",O61)))</f>
      </c>
      <c r="P62" s="127">
        <f>IF(AND(I62="X",NOT(H62="")),(P61+1),(IF(F62="","",P61)))</f>
      </c>
      <c r="Q62" s="164"/>
    </row>
    <row r="63" spans="6:17" ht="12.75">
      <c r="F63" s="126"/>
      <c r="G63" s="118"/>
      <c r="H63" s="119"/>
      <c r="I63" s="120"/>
      <c r="J63" s="121"/>
      <c r="K63" s="121"/>
      <c r="L63" s="121"/>
      <c r="M63" s="121"/>
      <c r="N63" s="122"/>
      <c r="O63" s="123">
        <f>IF(AND(I63="X",NOT(G63="")),(O62+1),(IF(F63="","",O62)))</f>
      </c>
      <c r="P63" s="127">
        <f>IF(AND(I63="X",NOT(H63="")),(P62+1),(IF(F63="","",P62)))</f>
      </c>
      <c r="Q63" s="164"/>
    </row>
    <row r="64" spans="6:17" ht="12.75">
      <c r="F64" s="126"/>
      <c r="G64" s="118"/>
      <c r="H64" s="119"/>
      <c r="I64" s="120"/>
      <c r="J64" s="121"/>
      <c r="K64" s="121"/>
      <c r="L64" s="121"/>
      <c r="M64" s="121"/>
      <c r="N64" s="122"/>
      <c r="O64" s="123">
        <f>IF(AND(I64="X",NOT(G64="")),(O63+1),(IF(F64="","",O63)))</f>
      </c>
      <c r="P64" s="127">
        <f>IF(AND(I64="X",NOT(H64="")),(P63+1),(IF(F64="","",P63)))</f>
      </c>
      <c r="Q64" s="164"/>
    </row>
    <row r="65" spans="6:17" ht="12.75">
      <c r="F65" s="126"/>
      <c r="G65" s="118"/>
      <c r="H65" s="119"/>
      <c r="I65" s="120"/>
      <c r="J65" s="121"/>
      <c r="K65" s="121"/>
      <c r="L65" s="121"/>
      <c r="M65" s="121"/>
      <c r="N65" s="122"/>
      <c r="O65" s="123">
        <f>IF(AND(I65="X",NOT(G65="")),(O64+1),(IF(F65="","",O64)))</f>
      </c>
      <c r="P65" s="127">
        <f>IF(AND(I65="X",NOT(H65="")),(P64+1),(IF(F65="","",P64)))</f>
      </c>
      <c r="Q65" s="164"/>
    </row>
    <row r="66" spans="6:17" ht="12.75">
      <c r="F66" s="126"/>
      <c r="G66" s="118"/>
      <c r="H66" s="119"/>
      <c r="I66" s="120"/>
      <c r="J66" s="121"/>
      <c r="K66" s="121"/>
      <c r="L66" s="121"/>
      <c r="M66" s="121"/>
      <c r="N66" s="122"/>
      <c r="O66" s="123">
        <f>IF(AND(I66="X",NOT(G66="")),(O65+1),(IF(F66="","",O65)))</f>
      </c>
      <c r="P66" s="127">
        <f>IF(AND(I66="X",NOT(H66="")),(P65+1),(IF(F66="","",P65)))</f>
      </c>
      <c r="Q66" s="164"/>
    </row>
    <row r="67" spans="6:17" ht="12.75">
      <c r="F67" s="126"/>
      <c r="G67" s="118"/>
      <c r="H67" s="119"/>
      <c r="I67" s="120"/>
      <c r="J67" s="121"/>
      <c r="K67" s="121"/>
      <c r="L67" s="121"/>
      <c r="M67" s="121"/>
      <c r="N67" s="122"/>
      <c r="O67" s="123">
        <f>IF(AND(I67="X",NOT(G67="")),(O66+1),(IF(F67="","",O66)))</f>
      </c>
      <c r="P67" s="127">
        <f>IF(AND(I67="X",NOT(H67="")),(P66+1),(IF(F67="","",P66)))</f>
      </c>
      <c r="Q67" s="164"/>
    </row>
    <row r="68" spans="6:17" ht="12.75">
      <c r="F68" s="126"/>
      <c r="G68" s="118"/>
      <c r="H68" s="119"/>
      <c r="I68" s="120"/>
      <c r="J68" s="121"/>
      <c r="K68" s="121"/>
      <c r="L68" s="121"/>
      <c r="M68" s="121"/>
      <c r="N68" s="122"/>
      <c r="O68" s="123">
        <f>IF(AND(I68="X",NOT(G68="")),(O67+1),(IF(F68="","",O67)))</f>
      </c>
      <c r="P68" s="127">
        <f>IF(AND(I68="X",NOT(H68="")),(P67+1),(IF(F68="","",P67)))</f>
      </c>
      <c r="Q68" s="164"/>
    </row>
    <row r="69" spans="6:17" ht="12.75">
      <c r="F69" s="126"/>
      <c r="G69" s="118"/>
      <c r="H69" s="119"/>
      <c r="I69" s="120"/>
      <c r="J69" s="121"/>
      <c r="K69" s="121"/>
      <c r="L69" s="121"/>
      <c r="M69" s="121"/>
      <c r="N69" s="122"/>
      <c r="O69" s="123">
        <f>IF(AND(I69="X",NOT(G69="")),(O68+1),(IF(F69="","",O68)))</f>
      </c>
      <c r="P69" s="127">
        <f>IF(AND(I69="X",NOT(H69="")),(P68+1),(IF(F69="","",P68)))</f>
      </c>
      <c r="Q69" s="164"/>
    </row>
    <row r="70" spans="6:17" ht="12.75">
      <c r="F70" s="126"/>
      <c r="G70" s="118"/>
      <c r="H70" s="119"/>
      <c r="I70" s="120"/>
      <c r="J70" s="121"/>
      <c r="K70" s="121"/>
      <c r="L70" s="121"/>
      <c r="M70" s="121"/>
      <c r="N70" s="122"/>
      <c r="O70" s="123">
        <f>IF(AND(I70="X",NOT(G70="")),(O69+1),(IF(F70="","",O69)))</f>
      </c>
      <c r="P70" s="127">
        <f>IF(AND(I70="X",NOT(H70="")),(P69+1),(IF(F70="","",P69)))</f>
      </c>
      <c r="Q70" s="164"/>
    </row>
    <row r="71" spans="6:17" ht="12.75">
      <c r="F71" s="126"/>
      <c r="G71" s="118"/>
      <c r="H71" s="119"/>
      <c r="I71" s="120"/>
      <c r="J71" s="121"/>
      <c r="K71" s="121"/>
      <c r="L71" s="121"/>
      <c r="M71" s="121"/>
      <c r="N71" s="122"/>
      <c r="O71" s="123">
        <f>IF(AND(I71="X",NOT(G71="")),(O70+1),(IF(F71="","",O70)))</f>
      </c>
      <c r="P71" s="127">
        <f>IF(AND(I71="X",NOT(H71="")),(P70+1),(IF(F71="","",P70)))</f>
      </c>
      <c r="Q71" s="164"/>
    </row>
    <row r="72" spans="6:17" ht="12.75">
      <c r="F72" s="126"/>
      <c r="G72" s="118"/>
      <c r="H72" s="119"/>
      <c r="I72" s="120"/>
      <c r="J72" s="121"/>
      <c r="K72" s="121"/>
      <c r="L72" s="121"/>
      <c r="M72" s="121"/>
      <c r="N72" s="122"/>
      <c r="O72" s="123">
        <f>IF(AND(I72="X",NOT(G72="")),(O71+1),(IF(F72="","",O71)))</f>
      </c>
      <c r="P72" s="127">
        <f>IF(AND(I72="X",NOT(H72="")),(P71+1),(IF(F72="","",P71)))</f>
      </c>
      <c r="Q72" s="164"/>
    </row>
    <row r="73" spans="6:17" ht="12.75">
      <c r="F73" s="126"/>
      <c r="G73" s="118"/>
      <c r="H73" s="119"/>
      <c r="I73" s="120"/>
      <c r="J73" s="121"/>
      <c r="K73" s="121"/>
      <c r="L73" s="121"/>
      <c r="M73" s="121"/>
      <c r="N73" s="122"/>
      <c r="O73" s="123">
        <f>IF(AND(I73="X",NOT(G73="")),(O72+1),(IF(F73="","",O72)))</f>
      </c>
      <c r="P73" s="127">
        <f>IF(AND(I73="X",NOT(H73="")),(P72+1),(IF(F73="","",P72)))</f>
      </c>
      <c r="Q73" s="164"/>
    </row>
    <row r="74" spans="6:17" ht="12.75">
      <c r="F74" s="126"/>
      <c r="G74" s="118"/>
      <c r="H74" s="119"/>
      <c r="I74" s="120"/>
      <c r="J74" s="121"/>
      <c r="K74" s="121"/>
      <c r="L74" s="121"/>
      <c r="M74" s="121"/>
      <c r="N74" s="122"/>
      <c r="O74" s="123">
        <f>IF(AND(I74="X",NOT(G74="")),(O73+1),(IF(F74="","",O73)))</f>
      </c>
      <c r="P74" s="127">
        <f>IF(AND(I74="X",NOT(H74="")),(P73+1),(IF(F74="","",P73)))</f>
      </c>
      <c r="Q74" s="164"/>
    </row>
    <row r="75" spans="6:17" ht="12.75">
      <c r="F75" s="126"/>
      <c r="G75" s="118"/>
      <c r="H75" s="119"/>
      <c r="I75" s="120"/>
      <c r="J75" s="121"/>
      <c r="K75" s="121"/>
      <c r="L75" s="121"/>
      <c r="M75" s="121"/>
      <c r="N75" s="122"/>
      <c r="O75" s="123">
        <f>IF(AND(I75="X",NOT(G75="")),(O74+1),(IF(F75="","",O74)))</f>
      </c>
      <c r="P75" s="127">
        <f>IF(AND(I75="X",NOT(H75="")),(P74+1),(IF(F75="","",P74)))</f>
      </c>
      <c r="Q75" s="164"/>
    </row>
    <row r="76" spans="6:17" ht="12.75">
      <c r="F76" s="126"/>
      <c r="G76" s="118"/>
      <c r="H76" s="119"/>
      <c r="I76" s="120"/>
      <c r="J76" s="121"/>
      <c r="K76" s="121"/>
      <c r="L76" s="121"/>
      <c r="M76" s="121"/>
      <c r="N76" s="122"/>
      <c r="O76" s="123">
        <f>IF(AND(I76="X",NOT(G76="")),(O75+1),(IF(F76="","",O75)))</f>
      </c>
      <c r="P76" s="127">
        <f>IF(AND(I76="X",NOT(H76="")),(P75+1),(IF(F76="","",P75)))</f>
      </c>
      <c r="Q76" s="164"/>
    </row>
    <row r="77" spans="6:17" ht="12.75">
      <c r="F77" s="126"/>
      <c r="G77" s="118"/>
      <c r="H77" s="119"/>
      <c r="I77" s="120"/>
      <c r="J77" s="121"/>
      <c r="K77" s="121"/>
      <c r="L77" s="121"/>
      <c r="M77" s="121"/>
      <c r="N77" s="122"/>
      <c r="O77" s="123">
        <f>IF(AND(I77="X",NOT(G77="")),(O76+1),(IF(F77="","",O76)))</f>
      </c>
      <c r="P77" s="127">
        <f>IF(AND(I77="X",NOT(H77="")),(P76+1),(IF(F77="","",P76)))</f>
      </c>
      <c r="Q77" s="164"/>
    </row>
    <row r="78" spans="1:17" ht="12.75">
      <c r="A78" s="161"/>
      <c r="F78" s="126"/>
      <c r="G78" s="118"/>
      <c r="H78" s="119"/>
      <c r="I78" s="120"/>
      <c r="J78" s="121"/>
      <c r="K78" s="121"/>
      <c r="L78" s="121"/>
      <c r="M78" s="121"/>
      <c r="N78" s="122"/>
      <c r="O78" s="123">
        <f>IF(AND(I78="X",NOT(G78="")),(O77+1),(IF(F78="","",O77)))</f>
      </c>
      <c r="P78" s="127">
        <f>IF(AND(I78="X",NOT(H78="")),(P77+1),(IF(F78="","",P77)))</f>
      </c>
      <c r="Q78" s="164"/>
    </row>
    <row r="79" spans="2:17" ht="12.75">
      <c r="B79" s="162"/>
      <c r="F79" s="126"/>
      <c r="G79" s="118"/>
      <c r="H79" s="119"/>
      <c r="I79" s="120"/>
      <c r="J79" s="121"/>
      <c r="K79" s="121"/>
      <c r="L79" s="121"/>
      <c r="M79" s="121"/>
      <c r="N79" s="122"/>
      <c r="O79" s="123">
        <f>IF(AND(I79="X",NOT(G79="")),(O78+1),(IF(F79="","",O78)))</f>
      </c>
      <c r="P79" s="127">
        <f>IF(AND(I79="X",NOT(H79="")),(P78+1),(IF(F79="","",P78)))</f>
      </c>
      <c r="Q79" s="164"/>
    </row>
    <row r="80" spans="6:17" ht="12.75">
      <c r="F80" s="126"/>
      <c r="G80" s="118"/>
      <c r="H80" s="119"/>
      <c r="I80" s="120"/>
      <c r="J80" s="121"/>
      <c r="K80" s="121"/>
      <c r="L80" s="121"/>
      <c r="M80" s="121"/>
      <c r="N80" s="122"/>
      <c r="O80" s="123">
        <f>IF(AND(I80="X",NOT(G80="")),(O79+1),(IF(F80="","",O79)))</f>
      </c>
      <c r="P80" s="127">
        <f>IF(AND(I80="X",NOT(H80="")),(P79+1),(IF(F80="","",P79)))</f>
      </c>
      <c r="Q80" s="164"/>
    </row>
  </sheetData>
  <sheetProtection selectLockedCells="1" selectUnlockedCells="1"/>
  <mergeCells count="24">
    <mergeCell ref="I1:P1"/>
    <mergeCell ref="H2:K2"/>
    <mergeCell ref="N2:Q2"/>
    <mergeCell ref="A3:A4"/>
    <mergeCell ref="B3:B4"/>
    <mergeCell ref="C3:C4"/>
    <mergeCell ref="D3:D4"/>
    <mergeCell ref="G3:H3"/>
    <mergeCell ref="I3:I4"/>
    <mergeCell ref="J3:J4"/>
    <mergeCell ref="K3:K4"/>
    <mergeCell ref="L3:L4"/>
    <mergeCell ref="M3:M4"/>
    <mergeCell ref="N3:N4"/>
    <mergeCell ref="O3:P3"/>
    <mergeCell ref="Q3:Q4"/>
    <mergeCell ref="A6:A8"/>
    <mergeCell ref="B6:B8"/>
    <mergeCell ref="C6:C8"/>
    <mergeCell ref="D6:D8"/>
    <mergeCell ref="C27:C28"/>
    <mergeCell ref="D27:D28"/>
    <mergeCell ref="C30:D30"/>
    <mergeCell ref="C31:D31"/>
  </mergeCells>
  <printOptions/>
  <pageMargins left="0.22777777777777777" right="0.09930555555555555" top="0.2701388888888889" bottom="0.4604166666666666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Juho Aalto</cp:lastModifiedBy>
  <cp:lastPrinted>2013-11-30T14:56:29Z</cp:lastPrinted>
  <dcterms:modified xsi:type="dcterms:W3CDTF">2013-12-02T19:35:25Z</dcterms:modified>
  <cp:category/>
  <cp:version/>
  <cp:contentType/>
  <cp:contentStatus/>
  <cp:revision>73</cp:revision>
</cp:coreProperties>
</file>