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lrika\Documents\"/>
    </mc:Choice>
  </mc:AlternateContent>
  <xr:revisionPtr revIDLastSave="0" documentId="8_{88D45EC2-74BD-49EF-944C-F0765AD181B6}" xr6:coauthVersionLast="45" xr6:coauthVersionMax="45" xr10:uidLastSave="{00000000-0000-0000-0000-000000000000}"/>
  <bookViews>
    <workbookView xWindow="-110" yWindow="-110" windowWidth="19420" windowHeight="10420" activeTab="3" xr2:uid="{00000000-000D-0000-FFFF-FFFF00000000}"/>
  </bookViews>
  <sheets>
    <sheet name="Kuukausibudjetin yhteenveto" sheetId="1" r:id="rId1"/>
    <sheet name="Tulot" sheetId="3" r:id="rId2"/>
    <sheet name="Henkilöstökulut" sheetId="4" r:id="rId3"/>
    <sheet name="Yhdistyksen kulut" sheetId="5" r:id="rId4"/>
  </sheets>
  <definedNames>
    <definedName name="_xlnm._FilterDatabase" localSheetId="2" hidden="1">Henkilöstökulut!#REF!</definedName>
    <definedName name="_xlnm._FilterDatabase" localSheetId="0" hidden="1">Tulot!#REF!</definedName>
    <definedName name="_xlnm._FilterDatabase" localSheetId="1" hidden="1">Tulot!#REF!</definedName>
    <definedName name="_xlnm._FilterDatabase" localSheetId="3" hidden="1">'Yhdistyksen kulut'!#REF!</definedName>
    <definedName name="BUDJETIN_otsikko">'Kuukausibudjetin yhteenveto'!$B$2</definedName>
    <definedName name="Otsikko_1">ViisiSuurintaKulua[[#Headers],[KULU]]</definedName>
    <definedName name="Otsikko_2">Tulot[[#Headers],[TULOT]]</definedName>
    <definedName name="Otsikko_3">Henkilöstökulut[[#Headers],[MENOT]]</definedName>
    <definedName name="Otsikko_4">Liiketoiminnan_kulut[[#Headers],[YHDISTYKSEN KULUT]]</definedName>
    <definedName name="Sarakeotsikko1">Summat[[#Headers],[BUDJETIN SUMMAT]]</definedName>
    <definedName name="_xlnm.Print_Titles" localSheetId="2">Henkilöstökulut!$4:$4</definedName>
    <definedName name="_xlnm.Print_Titles" localSheetId="1">Tulot!$4:$4</definedName>
    <definedName name="_xlnm.Print_Titles" localSheetId="3">'Yhdistyksen kulut'!$4:$4</definedName>
    <definedName name="YRITYKSEN_NIMI">'Kuukausibudjetin yhteenveto'!$B$1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" i="5" l="1"/>
  <c r="F7" i="5"/>
  <c r="E5" i="5"/>
  <c r="E6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F5" i="5"/>
  <c r="F6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E7" i="3" l="1"/>
  <c r="F7" i="3"/>
  <c r="E6" i="4"/>
  <c r="F6" i="4"/>
  <c r="E14" i="4" l="1"/>
  <c r="F14" i="4"/>
  <c r="E13" i="4"/>
  <c r="F13" i="4"/>
  <c r="E12" i="4"/>
  <c r="F12" i="4"/>
  <c r="E9" i="4"/>
  <c r="F9" i="4"/>
  <c r="E10" i="4"/>
  <c r="F10" i="4"/>
  <c r="E11" i="4"/>
  <c r="F11" i="4"/>
  <c r="E8" i="4"/>
  <c r="F8" i="4"/>
  <c r="B2" i="3" l="1"/>
  <c r="B1" i="3"/>
  <c r="B2" i="4"/>
  <c r="B1" i="4"/>
  <c r="B2" i="5"/>
  <c r="B1" i="5"/>
  <c r="D31" i="5" l="1"/>
  <c r="C31" i="5"/>
  <c r="D15" i="4"/>
  <c r="C15" i="4"/>
  <c r="F7" i="4"/>
  <c r="E7" i="4"/>
  <c r="F5" i="4"/>
  <c r="E5" i="4"/>
  <c r="D6" i="1" l="1"/>
  <c r="C16" i="1"/>
  <c r="B16" i="1" s="1"/>
  <c r="C15" i="1"/>
  <c r="B15" i="1" s="1"/>
  <c r="C13" i="1"/>
  <c r="B13" i="1" s="1"/>
  <c r="C12" i="1"/>
  <c r="B12" i="1" s="1"/>
  <c r="C14" i="1"/>
  <c r="B14" i="1" s="1"/>
  <c r="C6" i="1"/>
  <c r="F31" i="5"/>
  <c r="F15" i="4"/>
  <c r="D9" i="3"/>
  <c r="E8" i="3"/>
  <c r="F6" i="3"/>
  <c r="E6" i="3"/>
  <c r="F5" i="3"/>
  <c r="E5" i="3"/>
  <c r="E13" i="1" l="1"/>
  <c r="E12" i="1" l="1"/>
  <c r="E16" i="1" l="1"/>
  <c r="E15" i="1"/>
  <c r="E14" i="1" l="1"/>
  <c r="E17" i="1" s="1"/>
  <c r="C17" i="1"/>
  <c r="D5" i="1"/>
  <c r="D14" i="1" l="1"/>
  <c r="E6" i="1"/>
  <c r="D7" i="1"/>
  <c r="D15" i="1"/>
  <c r="D13" i="1"/>
  <c r="D16" i="1"/>
  <c r="D12" i="1"/>
  <c r="D17" i="1" l="1"/>
  <c r="C9" i="3" l="1"/>
  <c r="C5" i="1" s="1"/>
  <c r="F8" i="3"/>
  <c r="F9" i="3" s="1"/>
  <c r="E5" i="1" l="1"/>
  <c r="C7" i="1"/>
  <c r="E7" i="1" s="1"/>
</calcChain>
</file>

<file path=xl/sharedStrings.xml><?xml version="1.0" encoding="utf-8"?>
<sst xmlns="http://schemas.openxmlformats.org/spreadsheetml/2006/main" count="76" uniqueCount="65">
  <si>
    <t>BUDJETIN SUMMAT</t>
  </si>
  <si>
    <t>Tulot</t>
  </si>
  <si>
    <t>Kulut</t>
  </si>
  <si>
    <t>Saldo (tulot vähennettyinä kuluilla)</t>
  </si>
  <si>
    <t>Budjetin yleiskatsauskaavio on tässä solussa. Viisi suurinta liiketoiminnan kulua päivittyvät automaattisesti Viisi_suurinta_kulua -taulukkoon alla.</t>
  </si>
  <si>
    <t>KULU</t>
  </si>
  <si>
    <t>Summa</t>
  </si>
  <si>
    <t>ARVIOITU</t>
  </si>
  <si>
    <t>MÄÄRÄ</t>
  </si>
  <si>
    <t>TODELLINEN</t>
  </si>
  <si>
    <t>% KULUISTA</t>
  </si>
  <si>
    <t>Päivämäärä</t>
  </si>
  <si>
    <t>EROTUS</t>
  </si>
  <si>
    <t>15 %:N VÄHENNYS</t>
  </si>
  <si>
    <t>TULOT</t>
  </si>
  <si>
    <t>Tulot yhteensä</t>
  </si>
  <si>
    <t>VIISI SUURINTA MÄÄRÄÄ</t>
  </si>
  <si>
    <t>Henkilöstökulut yhteensä</t>
  </si>
  <si>
    <t>Kausimaksut</t>
  </si>
  <si>
    <t>Toiminta-avustus kunta</t>
  </si>
  <si>
    <t>MENOT</t>
  </si>
  <si>
    <t>Ostopalvelut</t>
  </si>
  <si>
    <t>Palkkiot</t>
  </si>
  <si>
    <t>Irtaimistovakuutus</t>
  </si>
  <si>
    <t>Matkakulut</t>
  </si>
  <si>
    <t>YHDISTYKSEN KULUT</t>
  </si>
  <si>
    <t>Vakuutukset,  Voimisteluliitto</t>
  </si>
  <si>
    <t>Kirjanpito</t>
  </si>
  <si>
    <t>Teosto</t>
  </si>
  <si>
    <t>Salitoiminta</t>
  </si>
  <si>
    <t>Valmentaja- ja toimitsijakoulutus</t>
  </si>
  <si>
    <t>Koulutuksen tilavuokrat</t>
  </si>
  <si>
    <t>Juhlatoiminta</t>
  </si>
  <si>
    <t>Muistamiset</t>
  </si>
  <si>
    <t>Palkinnot (stara, mitali, pokaali)</t>
  </si>
  <si>
    <t>Mainoskulut</t>
  </si>
  <si>
    <t>Kokouskulut</t>
  </si>
  <si>
    <t>Postitus</t>
  </si>
  <si>
    <t>Ohjaajapalaverit</t>
  </si>
  <si>
    <t>Toimistokulut</t>
  </si>
  <si>
    <t>Leirien ohjaajakulut (maakunta)</t>
  </si>
  <si>
    <t>Excursiomatkat toiseen seuraan</t>
  </si>
  <si>
    <t>Virkistyspäivä</t>
  </si>
  <si>
    <t>Hankinnat rahtikuluineen</t>
  </si>
  <si>
    <t>Yhdistyksen kulut yhteensä</t>
  </si>
  <si>
    <t>Voimisteluseura Kyrön Kieppi</t>
  </si>
  <si>
    <t>VUOSIBUDJETTI</t>
  </si>
  <si>
    <t>Salivuokra liikuntasalit</t>
  </si>
  <si>
    <t>Työtapaturma- ja ammattitautivakuutus (Pohjola)</t>
  </si>
  <si>
    <t>TyEL (Ilmarinen) 25.3%</t>
  </si>
  <si>
    <t>Työttömyysvakuutusmaksu (TVR) 0.65%</t>
  </si>
  <si>
    <t>Sairausvakuutusmaksu (Verohallinto) 0.86%</t>
  </si>
  <si>
    <t xml:space="preserve"> </t>
  </si>
  <si>
    <t>Muut kulut (työterveyshuolto: tk)</t>
  </si>
  <si>
    <t>Erikoiskerrat (ohjauskulut)</t>
  </si>
  <si>
    <t>Sijaiskulut</t>
  </si>
  <si>
    <t>Viisi suurinta kuluerää</t>
  </si>
  <si>
    <t>Tuotemyynti</t>
  </si>
  <si>
    <t>Palkka</t>
  </si>
  <si>
    <t>OMK tuki</t>
  </si>
  <si>
    <t>Salivuokra väistötilat</t>
  </si>
  <si>
    <t>Jäsenmaksu, Voimisteluliitto ja HLU</t>
  </si>
  <si>
    <t>Verkkotunnus ja internetsivut (Sporttisaitti)</t>
  </si>
  <si>
    <t>Jäsenrekisteri ja laskutus (MyClub)</t>
  </si>
  <si>
    <t>Asusteet (Seuravaate)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</si>
</sst>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#,##0.00_ ;[Red]\-#,##0.00\ "/>
    <numFmt numFmtId="165" formatCode="0.0\ %"/>
  </numFmts>
  <fonts count="14" x14ac:knownFonts="1">
    <font>
      <sz val="11"/>
      <color theme="1"/>
      <name val="Gill Sans MT"/>
      <family val="2"/>
      <scheme val="minor"/>
    </font>
    <font>
      <sz val="11"/>
      <color theme="1"/>
      <name val="Gill Sans MT"/>
      <family val="2"/>
      <scheme val="minor"/>
    </font>
    <font>
      <sz val="12"/>
      <color theme="3"/>
      <name val="Gill Sans MT"/>
      <family val="2"/>
      <scheme val="minor"/>
    </font>
    <font>
      <sz val="16"/>
      <color theme="0"/>
      <name val="Gill Sans MT"/>
      <family val="2"/>
      <scheme val="major"/>
    </font>
    <font>
      <sz val="36"/>
      <color theme="0"/>
      <name val="Gill Sans MT"/>
      <family val="2"/>
      <scheme val="major"/>
    </font>
    <font>
      <sz val="11"/>
      <color theme="9" tint="-0.499984740745262"/>
      <name val="Gill Sans MT"/>
      <family val="2"/>
      <scheme val="minor"/>
    </font>
    <font>
      <sz val="11"/>
      <name val="Gill Sans MT"/>
      <family val="2"/>
      <scheme val="minor"/>
    </font>
    <font>
      <sz val="11"/>
      <color rgb="FF6C0000"/>
      <name val="Gill Sans MT"/>
      <family val="2"/>
      <scheme val="minor"/>
    </font>
    <font>
      <sz val="11"/>
      <color rgb="FFDA0000"/>
      <name val="Gill Sans MT"/>
      <family val="2"/>
      <scheme val="minor"/>
    </font>
    <font>
      <sz val="36"/>
      <color theme="3"/>
      <name val="Gill Sans MT"/>
      <family val="2"/>
      <scheme val="major"/>
    </font>
    <font>
      <sz val="16"/>
      <color theme="3"/>
      <name val="Gill Sans MT"/>
      <family val="2"/>
      <scheme val="major"/>
    </font>
    <font>
      <sz val="11"/>
      <color theme="3"/>
      <name val="Gill Sans MT"/>
      <family val="2"/>
      <scheme val="major"/>
    </font>
    <font>
      <sz val="11"/>
      <color theme="0" tint="-4.9989318521683403E-2"/>
      <name val="Gill Sans MT"/>
      <family val="2"/>
      <scheme val="minor"/>
    </font>
    <font>
      <sz val="11"/>
      <color theme="1" tint="4.9989318521683403E-2"/>
      <name val="Gill Sans MT"/>
      <family val="2"/>
      <scheme val="maj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39994506668294322"/>
        <bgColor indexed="64"/>
      </patternFill>
    </fill>
  </fills>
  <borders count="1">
    <border>
      <left/>
      <right/>
      <top/>
      <bottom/>
      <diagonal/>
    </border>
  </borders>
  <cellStyleXfs count="13">
    <xf numFmtId="0" fontId="0" fillId="0" borderId="0">
      <alignment horizontal="left" wrapText="1" indent="1"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1" fillId="4" borderId="0" applyNumberFormat="0" applyBorder="0" applyAlignment="0" applyProtection="0"/>
    <xf numFmtId="0" fontId="10" fillId="0" borderId="0" applyNumberFormat="0" applyFill="0" applyAlignment="0" applyProtection="0"/>
    <xf numFmtId="0" fontId="13" fillId="8" borderId="0" applyBorder="0" applyProtection="0">
      <alignment horizontal="left" vertical="center" indent="1"/>
    </xf>
    <xf numFmtId="0" fontId="13" fillId="8" borderId="0" applyNumberFormat="0" applyBorder="0" applyProtection="0">
      <alignment horizontal="left" vertical="center"/>
    </xf>
    <xf numFmtId="0" fontId="1" fillId="0" borderId="0" applyNumberFormat="0" applyFill="0" applyAlignment="0" applyProtection="0"/>
    <xf numFmtId="0" fontId="7" fillId="0" borderId="0" applyNumberFormat="0" applyFill="0" applyBorder="0" applyAlignment="0" applyProtection="0"/>
    <xf numFmtId="164" fontId="1" fillId="0" borderId="0" applyFont="0" applyFill="0" applyBorder="0" applyProtection="0">
      <alignment horizontal="right"/>
    </xf>
    <xf numFmtId="165" fontId="1" fillId="0" borderId="0" applyFont="0" applyFill="0" applyBorder="0" applyProtection="0">
      <alignment horizontal="right"/>
    </xf>
    <xf numFmtId="14" fontId="11" fillId="5" borderId="0" applyFill="0" applyBorder="0">
      <alignment horizontal="right"/>
    </xf>
  </cellStyleXfs>
  <cellXfs count="46">
    <xf numFmtId="0" fontId="0" fillId="0" borderId="0" xfId="0">
      <alignment horizontal="left" wrapText="1" indent="1"/>
    </xf>
    <xf numFmtId="0" fontId="10" fillId="5" borderId="0" xfId="5" applyFill="1" applyAlignment="1" applyProtection="1">
      <alignment horizontal="left" indent="1"/>
    </xf>
    <xf numFmtId="0" fontId="0" fillId="5" borderId="0" xfId="0" applyFill="1" applyProtection="1">
      <alignment horizontal="left" wrapText="1" indent="1"/>
    </xf>
    <xf numFmtId="0" fontId="10" fillId="5" borderId="0" xfId="5" applyFont="1" applyFill="1" applyAlignment="1" applyProtection="1">
      <alignment horizontal="left" indent="1"/>
    </xf>
    <xf numFmtId="0" fontId="0" fillId="0" borderId="0" xfId="0" applyProtection="1">
      <alignment horizontal="left" wrapText="1" indent="1"/>
    </xf>
    <xf numFmtId="0" fontId="0" fillId="0" borderId="0" xfId="0" applyFill="1" applyProtection="1">
      <alignment horizontal="left" wrapText="1" indent="1"/>
    </xf>
    <xf numFmtId="0" fontId="0" fillId="2" borderId="0" xfId="0" applyFill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2" borderId="0" xfId="0" applyFill="1" applyProtection="1">
      <alignment horizontal="left" wrapText="1" indent="1"/>
    </xf>
    <xf numFmtId="0" fontId="13" fillId="2" borderId="0" xfId="6" applyFill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3" fillId="5" borderId="0" xfId="0" applyFont="1" applyFill="1" applyAlignment="1" applyProtection="1"/>
    <xf numFmtId="0" fontId="9" fillId="5" borderId="0" xfId="1" applyFill="1" applyAlignment="1" applyProtection="1">
      <alignment horizontal="left" indent="1"/>
    </xf>
    <xf numFmtId="0" fontId="4" fillId="5" borderId="0" xfId="0" applyFont="1" applyFill="1" applyAlignment="1" applyProtection="1">
      <alignment vertical="center"/>
    </xf>
    <xf numFmtId="0" fontId="0" fillId="6" borderId="0" xfId="0" applyFill="1" applyProtection="1">
      <alignment horizontal="left" wrapText="1" indent="1"/>
    </xf>
    <xf numFmtId="0" fontId="0" fillId="6" borderId="0" xfId="0" applyFill="1" applyAlignment="1" applyProtection="1">
      <alignment vertical="center"/>
    </xf>
    <xf numFmtId="0" fontId="12" fillId="2" borderId="0" xfId="0" applyFont="1" applyFill="1" applyAlignment="1" applyProtection="1">
      <alignment horizontal="center"/>
    </xf>
    <xf numFmtId="164" fontId="1" fillId="7" borderId="0" xfId="10" applyFill="1" applyBorder="1" applyAlignment="1" applyProtection="1"/>
    <xf numFmtId="164" fontId="8" fillId="0" borderId="0" xfId="10" applyFont="1" applyFill="1" applyAlignment="1" applyProtection="1"/>
    <xf numFmtId="164" fontId="0" fillId="0" borderId="0" xfId="10" applyFont="1" applyFill="1" applyBorder="1" applyAlignment="1" applyProtection="1"/>
    <xf numFmtId="164" fontId="0" fillId="0" borderId="0" xfId="10" applyFont="1" applyFill="1" applyBorder="1" applyProtection="1">
      <alignment horizontal="right"/>
    </xf>
    <xf numFmtId="164" fontId="1" fillId="0" borderId="0" xfId="10" applyFill="1" applyProtection="1">
      <alignment horizontal="right"/>
    </xf>
    <xf numFmtId="165" fontId="0" fillId="0" borderId="0" xfId="11" applyFont="1" applyFill="1" applyBorder="1" applyAlignment="1" applyProtection="1">
      <alignment wrapText="1"/>
    </xf>
    <xf numFmtId="164" fontId="0" fillId="0" borderId="0" xfId="10" applyFont="1" applyFill="1" applyBorder="1" applyAlignment="1" applyProtection="1">
      <alignment wrapText="1"/>
    </xf>
    <xf numFmtId="164" fontId="1" fillId="7" borderId="0" xfId="10" applyFill="1" applyAlignment="1" applyProtection="1"/>
    <xf numFmtId="0" fontId="13" fillId="8" borderId="0" xfId="6">
      <alignment horizontal="left" vertical="center" indent="1"/>
    </xf>
    <xf numFmtId="0" fontId="13" fillId="8" borderId="0" xfId="7">
      <alignment horizontal="left" vertical="center"/>
    </xf>
    <xf numFmtId="0" fontId="13" fillId="8" borderId="0" xfId="7" applyBorder="1" applyProtection="1">
      <alignment horizontal="left" vertical="center"/>
    </xf>
    <xf numFmtId="0" fontId="13" fillId="8" borderId="0" xfId="6" applyBorder="1" applyProtection="1">
      <alignment horizontal="left" vertical="center" indent="1"/>
    </xf>
    <xf numFmtId="164" fontId="1" fillId="0" borderId="0" xfId="10" applyAlignment="1" applyProtection="1"/>
    <xf numFmtId="0" fontId="0" fillId="0" borderId="0" xfId="0" applyAlignment="1">
      <alignment horizontal="left" wrapText="1" indent="1"/>
    </xf>
    <xf numFmtId="164" fontId="0" fillId="0" borderId="0" xfId="10" applyFont="1" applyFill="1" applyBorder="1" applyAlignment="1" applyProtection="1">
      <alignment horizontal="right"/>
    </xf>
    <xf numFmtId="164" fontId="1" fillId="7" borderId="0" xfId="10" applyFill="1" applyBorder="1" applyAlignment="1" applyProtection="1">
      <alignment horizontal="right"/>
    </xf>
    <xf numFmtId="165" fontId="1" fillId="7" borderId="0" xfId="11" applyFill="1" applyBorder="1" applyAlignment="1" applyProtection="1">
      <alignment horizontal="right"/>
    </xf>
    <xf numFmtId="0" fontId="6" fillId="6" borderId="0" xfId="0" applyNumberFormat="1" applyFont="1" applyFill="1" applyProtection="1">
      <alignment horizontal="left" wrapText="1" indent="1"/>
    </xf>
    <xf numFmtId="0" fontId="6" fillId="6" borderId="0" xfId="3" applyNumberFormat="1" applyFont="1" applyFill="1" applyBorder="1" applyAlignment="1" applyProtection="1">
      <alignment vertical="center"/>
    </xf>
    <xf numFmtId="0" fontId="6" fillId="6" borderId="0" xfId="4" applyNumberFormat="1" applyFont="1" applyFill="1" applyBorder="1" applyProtection="1"/>
    <xf numFmtId="0" fontId="6" fillId="6" borderId="0" xfId="8" applyNumberFormat="1" applyFont="1" applyFill="1" applyBorder="1" applyProtection="1"/>
    <xf numFmtId="0" fontId="0" fillId="6" borderId="0" xfId="0" applyNumberFormat="1" applyFill="1" applyProtection="1">
      <alignment horizontal="left" wrapText="1" indent="1"/>
    </xf>
    <xf numFmtId="0" fontId="6" fillId="6" borderId="0" xfId="3" applyNumberFormat="1" applyFont="1" applyFill="1" applyBorder="1" applyProtection="1"/>
    <xf numFmtId="164" fontId="0" fillId="7" borderId="0" xfId="10" applyFont="1" applyFill="1" applyAlignment="1" applyProtection="1"/>
    <xf numFmtId="0" fontId="0" fillId="0" borderId="0" xfId="0" applyFill="1" applyAlignment="1">
      <alignment horizontal="left" wrapText="1" indent="1"/>
    </xf>
    <xf numFmtId="164" fontId="0" fillId="0" borderId="0" xfId="0" applyNumberFormat="1" applyFont="1" applyFill="1" applyBorder="1" applyAlignment="1" applyProtection="1">
      <alignment wrapText="1"/>
    </xf>
    <xf numFmtId="164" fontId="0" fillId="0" borderId="0" xfId="0" applyNumberFormat="1" applyFont="1" applyFill="1" applyBorder="1" applyAlignment="1" applyProtection="1">
      <alignment horizontal="right"/>
    </xf>
    <xf numFmtId="14" fontId="11" fillId="5" borderId="0" xfId="12" applyFill="1">
      <alignment horizontal="right"/>
    </xf>
    <xf numFmtId="0" fontId="9" fillId="5" borderId="0" xfId="1" applyFill="1" applyAlignment="1" applyProtection="1">
      <alignment horizontal="left" indent="1"/>
    </xf>
  </cellXfs>
  <cellStyles count="13">
    <cellStyle name="20 % - Aksentti5" xfId="4" builtinId="46"/>
    <cellStyle name="60 % - Aksentti4" xfId="3" builtinId="44" customBuiltin="1"/>
    <cellStyle name="Normaali" xfId="0" builtinId="0" customBuiltin="1"/>
    <cellStyle name="Otsikko" xfId="1" builtinId="15" customBuiltin="1"/>
    <cellStyle name="Otsikko 1" xfId="5" builtinId="16" customBuiltin="1"/>
    <cellStyle name="Otsikko 2" xfId="6" builtinId="17" customBuiltin="1"/>
    <cellStyle name="Otsikko 3" xfId="7" builtinId="18" customBuiltin="1"/>
    <cellStyle name="Otsikko 4" xfId="2" builtinId="19" customBuiltin="1"/>
    <cellStyle name="Pilkku" xfId="10" builtinId="3" customBuiltin="1"/>
    <cellStyle name="Prosenttia" xfId="11" builtinId="5" customBuiltin="1"/>
    <cellStyle name="Päivämäärä" xfId="12" xr:uid="{00000000-0005-0000-0000-00000A000000}"/>
    <cellStyle name="Summa" xfId="8" builtinId="25" customBuiltin="1"/>
    <cellStyle name="Varoitusteksti" xfId="9" builtinId="11" customBuiltin="1"/>
  </cellStyles>
  <dxfs count="6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family val="2"/>
        <scheme val="minor"/>
      </font>
      <numFmt numFmtId="164" formatCode="#,##0.00_ ;[Red]\-#,##0.00\ 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family val="2"/>
        <scheme val="minor"/>
      </font>
      <numFmt numFmtId="164" formatCode="#,##0.00_ ;[Red]\-#,##0.00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family val="2"/>
        <scheme val="minor"/>
      </font>
      <numFmt numFmtId="164" formatCode="#,##0.00_ ;[Red]\-#,##0.00\ 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family val="2"/>
        <scheme val="minor"/>
      </font>
      <numFmt numFmtId="164" formatCode="#,##0.00_ ;[Red]\-#,##0.00\ 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horizontal="general" vertical="bottom" textRotation="0" wrapText="0" indent="0" justifyLastLine="0" shrinkToFit="0" readingOrder="0"/>
      <protection locked="1" hidden="0"/>
    </dxf>
    <dxf>
      <alignment horizontal="left" vertical="bottom" textRotation="0" wrapText="1" indent="1" justifyLastLine="0" shrinkToFit="0" readingOrder="0"/>
    </dxf>
    <dxf>
      <protection locked="1" hidden="0"/>
    </dxf>
    <dxf>
      <protection locked="1" hidden="0"/>
    </dxf>
    <dxf>
      <alignment vertical="center" textRotation="0" wrapText="0" indent="0" justifyLastLine="0" shrinkToFit="0" readingOrder="0"/>
      <protection locked="1" hidden="0"/>
    </dxf>
    <dxf>
      <font>
        <color rgb="FFDA000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family val="2"/>
        <scheme val="minor"/>
      </font>
      <numFmt numFmtId="164" formatCode="#,##0.00_ ;[Red]\-#,##0.00\ 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family val="2"/>
        <scheme val="minor"/>
      </font>
      <numFmt numFmtId="164" formatCode="#,##0.00_ ;[Red]\-#,##0.00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family val="2"/>
        <scheme val="minor"/>
      </font>
      <numFmt numFmtId="164" formatCode="#,##0.00_ ;[Red]\-#,##0.00\ 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family val="2"/>
        <scheme val="minor"/>
      </font>
      <numFmt numFmtId="164" formatCode="#,##0.00_ ;[Red]\-#,##0.00\ 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horizontal="general" vertical="bottom" textRotation="0" wrapText="0" indent="0" justifyLastLine="0" shrinkToFit="0" readingOrder="0"/>
      <protection locked="1" hidden="0"/>
    </dxf>
    <dxf>
      <alignment horizontal="left" vertical="bottom" textRotation="0" wrapText="1" indent="1" justifyLastLine="0" shrinkToFit="0" readingOrder="0"/>
    </dxf>
    <dxf>
      <protection locked="1" hidden="0"/>
    </dxf>
    <dxf>
      <protection locked="1" hidden="0"/>
    </dxf>
    <dxf>
      <alignment vertical="center" textRotation="0" wrapText="0" indent="0" justifyLastLine="0" shrinkToFit="0" readingOrder="0"/>
      <protection locked="1" hidden="0"/>
    </dxf>
    <dxf>
      <font>
        <color rgb="FFDA000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  <protection locked="1" hidden="0"/>
    </dxf>
    <dxf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  <protection locked="1" hidden="0"/>
    </dxf>
    <dxf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  <protection locked="1" hidden="0"/>
    </dxf>
    <dxf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  <protection locked="1" hidden="0"/>
    </dxf>
    <dxf>
      <alignment horizontal="general" vertical="bottom" textRotation="0" wrapText="0" indent="0" justifyLastLine="0" shrinkToFit="0" readingOrder="0"/>
      <protection locked="1" hidden="0"/>
    </dxf>
    <dxf>
      <alignment horizontal="left" vertical="bottom" textRotation="0" wrapText="1" indent="1" justifyLastLine="0" shrinkToFit="0" readingOrder="0"/>
    </dxf>
    <dxf>
      <protection locked="1" hidden="0"/>
    </dxf>
    <dxf>
      <protection locked="1" hidden="0"/>
    </dxf>
    <dxf>
      <protection locked="1" hidden="0"/>
    </dxf>
    <dxf>
      <font>
        <color rgb="FFDA000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horizontal="right" vertical="bottom" textRotation="0" wrapText="0" indent="0" justifyLastLine="0" shrinkToFit="0" readingOrder="0"/>
      <protection locked="1" hidden="0"/>
    </dxf>
    <dxf>
      <alignment horizontal="left" vertical="bottom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Gill Sans MT"/>
        <scheme val="minor"/>
      </font>
      <protection locked="1" hidden="0"/>
    </dxf>
    <dxf>
      <protection locked="1" hidden="0"/>
    </dxf>
    <dxf>
      <protection locked="1" hidden="0"/>
    </dxf>
    <dxf>
      <alignment horizontal="general" vertical="bottom" textRotation="0" wrapText="0" indent="0" justifyLastLine="0" shrinkToFit="0" readingOrder="0"/>
      <protection locked="1" hidden="0"/>
    </dxf>
    <dxf>
      <alignment horizontal="general" vertical="bottom" textRotation="0" wrapText="0" indent="0" justifyLastLine="0" shrinkToFit="0" readingOrder="0"/>
      <protection locked="1" hidden="0"/>
    </dxf>
    <dxf>
      <alignment horizontal="general" vertical="bottom" textRotation="0" wrapText="0" indent="0" justifyLastLine="0" shrinkToFit="0" readingOrder="0"/>
    </dxf>
    <dxf>
      <alignment horizontal="left" vertical="bottom" textRotation="0" wrapText="1" indent="1" justifyLastLine="0" shrinkToFit="0" readingOrder="0"/>
    </dxf>
    <dxf>
      <protection locked="1" hidden="0"/>
    </dxf>
    <dxf>
      <protection locked="1" hidden="0"/>
    </dxf>
    <dxf>
      <protection locked="1" hidden="0"/>
    </dxf>
    <dxf>
      <font>
        <color rgb="FFDA0000"/>
      </font>
    </dxf>
    <dxf>
      <font>
        <color rgb="FFDA0000"/>
      </font>
    </dxf>
    <dxf>
      <fill>
        <patternFill>
          <bgColor theme="5" tint="0.79998168889431442"/>
        </patternFill>
      </fill>
    </dxf>
    <dxf>
      <font>
        <b val="0"/>
        <i val="0"/>
        <color theme="1"/>
      </font>
      <fill>
        <patternFill patternType="solid">
          <fgColor theme="4"/>
          <bgColor theme="5" tint="0.79998168889431442"/>
        </patternFill>
      </fill>
      <border>
        <top style="thin">
          <color theme="0"/>
        </top>
      </border>
    </dxf>
    <dxf>
      <font>
        <color theme="3"/>
      </font>
      <fill>
        <patternFill patternType="solid">
          <fgColor theme="4"/>
          <bgColor theme="7" tint="0.39994506668294322"/>
        </patternFill>
      </fill>
      <border>
        <bottom style="thin">
          <color theme="0"/>
        </bottom>
      </border>
    </dxf>
    <dxf>
      <font>
        <b val="0"/>
        <i val="0"/>
        <color theme="1"/>
      </font>
      <fill>
        <patternFill patternType="solid">
          <fgColor auto="1"/>
          <bgColor theme="6" tint="0.79995117038483843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</dxfs>
  <tableStyles count="1" defaultTableStyle="Kuukausibudjetti" defaultPivotStyle="PivotStyleLight16">
    <tableStyle name="Kuukausibudjetti" pivot="0" count="4" xr9:uid="{00000000-0011-0000-FFFF-FFFF00000000}">
      <tableStyleElement type="wholeTable" dxfId="61"/>
      <tableStyleElement type="headerRow" dxfId="60"/>
      <tableStyleElement type="totalRow" dxfId="59"/>
      <tableStyleElement type="lastColumn" dxfId="5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="0">
                <a:solidFill>
                  <a:schemeClr val="tx2">
                    <a:lumMod val="75000"/>
                  </a:schemeClr>
                </a:solidFill>
              </a:defRPr>
            </a:pPr>
            <a:r>
              <a:rPr lang="en-US" sz="1500" b="0">
                <a:solidFill>
                  <a:schemeClr val="tx2">
                    <a:lumMod val="75000"/>
                  </a:schemeClr>
                </a:solidFill>
              </a:rPr>
              <a:t>BUDJETIN YLEISKATSAUS</a:t>
            </a:r>
          </a:p>
        </c:rich>
      </c:tx>
      <c:layout>
        <c:manualLayout>
          <c:xMode val="edge"/>
          <c:yMode val="edge"/>
          <c:x val="0.11267172051275741"/>
          <c:y val="0.10473324876700055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'Kuukausibudjetin yhteenveto'!$B$5</c:f>
              <c:strCache>
                <c:ptCount val="1"/>
                <c:pt idx="0">
                  <c:v>Tulot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solidFill>
                <a:schemeClr val="accent4"/>
              </a:solidFill>
            </a:ln>
            <a:effectLst>
              <a:outerShdw blurRad="50800" dist="127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'Kuukausibudjetin yhteenveto'!$C$4:$D$4</c:f>
              <c:strCache>
                <c:ptCount val="2"/>
                <c:pt idx="0">
                  <c:v>ARVIOITU</c:v>
                </c:pt>
                <c:pt idx="1">
                  <c:v>TODELLINEN</c:v>
                </c:pt>
              </c:strCache>
            </c:strRef>
          </c:cat>
          <c:val>
            <c:numRef>
              <c:f>'Kuukausibudjetin yhteenveto'!$C$5:$D$5</c:f>
              <c:numCache>
                <c:formatCode>#\ ##0.00_ ;[Red]\-#\ ##0.00\ </c:formatCode>
                <c:ptCount val="2"/>
                <c:pt idx="0">
                  <c:v>80388.039999999994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15-4A55-9ED8-2FD455C5FA84}"/>
            </c:ext>
          </c:extLst>
        </c:ser>
        <c:ser>
          <c:idx val="1"/>
          <c:order val="1"/>
          <c:tx>
            <c:strRef>
              <c:f>'Kuukausibudjetin yhteenveto'!$B$6</c:f>
              <c:strCache>
                <c:ptCount val="1"/>
                <c:pt idx="0">
                  <c:v>Kulut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accent5">
                  <a:lumMod val="90000"/>
                </a:schemeClr>
              </a:solidFill>
            </a:ln>
            <a:effectLst>
              <a:outerShdw blurRad="50800" dist="127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'Kuukausibudjetin yhteenveto'!$C$4:$D$4</c:f>
              <c:strCache>
                <c:ptCount val="2"/>
                <c:pt idx="0">
                  <c:v>ARVIOITU</c:v>
                </c:pt>
                <c:pt idx="1">
                  <c:v>TODELLINEN</c:v>
                </c:pt>
              </c:strCache>
            </c:strRef>
          </c:cat>
          <c:val>
            <c:numRef>
              <c:f>'Kuukausibudjetin yhteenveto'!$C$6:$D$6</c:f>
              <c:numCache>
                <c:formatCode>#\ ##0.00_ ;[Red]\-#\ ##0.00\ </c:formatCode>
                <c:ptCount val="2"/>
                <c:pt idx="0">
                  <c:v>80375.839999999997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15-4A55-9ED8-2FD455C5FA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3"/>
        <c:axId val="742567104"/>
        <c:axId val="742571024"/>
      </c:barChart>
      <c:catAx>
        <c:axId val="7425671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chemeClr val="tx1"/>
                </a:solidFill>
              </a:defRPr>
            </a:pPr>
            <a:endParaRPr lang="fi-FI"/>
          </a:p>
        </c:txPr>
        <c:crossAx val="742571024"/>
        <c:crosses val="autoZero"/>
        <c:auto val="1"/>
        <c:lblAlgn val="ctr"/>
        <c:lblOffset val="100"/>
        <c:noMultiLvlLbl val="0"/>
      </c:catAx>
      <c:valAx>
        <c:axId val="742571024"/>
        <c:scaling>
          <c:orientation val="minMax"/>
        </c:scaling>
        <c:delete val="0"/>
        <c:axPos val="l"/>
        <c:majorGridlines/>
        <c:numFmt formatCode="#,##0.00_ ;[Red]\-#,##0.00\ " sourceLinked="0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chemeClr val="tx1"/>
                </a:solidFill>
              </a:defRPr>
            </a:pPr>
            <a:endParaRPr lang="fi-FI"/>
          </a:p>
        </c:txPr>
        <c:crossAx val="74256710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75780087049104772"/>
          <c:y val="0.11413918438569598"/>
          <c:w val="0.22490337474143743"/>
          <c:h val="6.1405072993619622E-2"/>
        </c:manualLayout>
      </c:layout>
      <c:overlay val="0"/>
      <c:txPr>
        <a:bodyPr/>
        <a:lstStyle/>
        <a:p>
          <a:pPr>
            <a:defRPr sz="1100">
              <a:solidFill>
                <a:schemeClr val="tx2">
                  <a:lumMod val="75000"/>
                </a:schemeClr>
              </a:solidFill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310242</xdr:colOff>
      <xdr:row>8</xdr:row>
      <xdr:rowOff>19051</xdr:rowOff>
    </xdr:from>
    <xdr:to>
      <xdr:col>5</xdr:col>
      <xdr:colOff>0</xdr:colOff>
      <xdr:row>8</xdr:row>
      <xdr:rowOff>4133851</xdr:rowOff>
    </xdr:to>
    <xdr:graphicFrame macro="">
      <xdr:nvGraphicFramePr>
        <xdr:cNvPr id="3" name="Budjetin_yleiskatsaus" descr="Yleiskatsauskaavio, jossa näkyvät arvioidut ja todelliset tulot ja kulut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Summat" displayName="Summat" ref="B4:E7" totalsRowCount="1" headerRowDxfId="55" dataDxfId="54" totalsRowDxfId="53">
  <autoFilter ref="B4:E6" xr:uid="{00000000-0009-0000-0100-000004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000-000001000000}" name="BUDJETIN SUMMAT" totalsRowLabel="Saldo (tulot vähennettyinä kuluilla)" dataDxfId="52" dataCellStyle="Normaali"/>
    <tableColumn id="2" xr3:uid="{00000000-0010-0000-0000-000002000000}" name="ARVIOITU" totalsRowFunction="custom" dataDxfId="51" dataCellStyle="Pilkku">
      <totalsRowFormula>C5-C6</totalsRowFormula>
    </tableColumn>
    <tableColumn id="3" xr3:uid="{00000000-0010-0000-0000-000003000000}" name="TODELLINEN" totalsRowFunction="custom" dataDxfId="50" dataCellStyle="Pilkku">
      <totalsRowFormula>D5-D6</totalsRowFormula>
    </tableColumn>
    <tableColumn id="4" xr3:uid="{00000000-0010-0000-0000-000004000000}" name="EROTUS" totalsRowFunction="custom" dataDxfId="49" dataCellStyle="Pilkku">
      <calculatedColumnFormula>Summat[[#This Row],[TODELLINEN]]-Summat[[#This Row],[ARVIOITU]]</calculatedColumnFormula>
      <totalsRowFormula>Summat[[#Totals],[TODELLINEN]]-Summat[[#Totals],[ARVIOITU]]</totalsRowFormula>
    </tableColumn>
  </tableColumns>
  <tableStyleInfo name="Kuukausibudjetti" showFirstColumn="0" showLastColumn="1" showRowStripes="0" showColumnStripes="0"/>
  <extLst>
    <ext xmlns:x14="http://schemas.microsoft.com/office/spreadsheetml/2009/9/main" uri="{504A1905-F514-4f6f-8877-14C23A59335A}">
      <x14:table altTextSummary="Budjetin summat, arvioidut ja todelliset tulot ja kulut sekä erotus päivittyvät automaattisesti tähän taulukkoon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ViisiSuurintaKulua" displayName="ViisiSuurintaKulua" ref="B11:E17" totalsRowCount="1" headerRowDxfId="48" dataDxfId="47" totalsRowDxfId="46">
  <tableColumns count="4">
    <tableColumn id="1" xr3:uid="{00000000-0010-0000-0100-000001000000}" name="KULU" totalsRowLabel="Summa" dataDxfId="45" dataCellStyle="Normaali">
      <calculatedColumnFormula>INDEX(#REF!,MATCH(ViisiSuurintaKulua[[#This Row],[MÄÄRÄ]],#REF!,0),1)</calculatedColumnFormula>
    </tableColumn>
    <tableColumn id="2" xr3:uid="{00000000-0010-0000-0100-000002000000}" name="MÄÄRÄ" totalsRowFunction="sum" dataDxfId="44" totalsRowDxfId="43" dataCellStyle="Pilkku"/>
    <tableColumn id="3" xr3:uid="{00000000-0010-0000-0100-000003000000}" name="% KULUISTA" totalsRowFunction="sum" dataDxfId="42" totalsRowDxfId="41" dataCellStyle="Prosenttia">
      <calculatedColumnFormula>ViisiSuurintaKulua[[#This Row],[MÄÄRÄ]]/$D$6</calculatedColumnFormula>
    </tableColumn>
    <tableColumn id="4" xr3:uid="{00000000-0010-0000-0100-000004000000}" name="15 %:N VÄHENNYS" totalsRowFunction="sum" dataDxfId="40" totalsRowDxfId="39" dataCellStyle="Pilkku">
      <calculatedColumnFormula>ViisiSuurintaKulua[[#This Row],[MÄÄRÄ]]*0.15</calculatedColumnFormula>
    </tableColumn>
  </tableColumns>
  <tableStyleInfo name="Kuukausibudjetti" showFirstColumn="0" showLastColumn="0" showRowStripes="0" showColumnStripes="0"/>
  <extLst>
    <ext xmlns:x14="http://schemas.microsoft.com/office/spreadsheetml/2009/9/main" uri="{504A1905-F514-4f6f-8877-14C23A59335A}">
      <x14:table altTextSummary="Viisi suurinta liiketoiminnan kulukohdetta, määrät, kulujen prosenttiosuus ja 15 prosentin vähennys päivittyvät automaattisesti tähän taulukkoon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ulot" displayName="Tulot" ref="B4:F9" totalsRowCount="1" headerRowDxfId="37" dataDxfId="36" totalsRowDxfId="35">
  <autoFilter ref="B4:F8" xr:uid="{00000000-0009-0000-0100-000003000000}"/>
  <tableColumns count="5">
    <tableColumn id="1" xr3:uid="{00000000-0010-0000-0200-000001000000}" name="TULOT" totalsRowLabel="Tulot yhteensä" dataDxfId="34" dataCellStyle="Normaali"/>
    <tableColumn id="2" xr3:uid="{00000000-0010-0000-0200-000002000000}" name="ARVIOITU" totalsRowFunction="sum" dataDxfId="33" totalsRowDxfId="32" dataCellStyle="Pilkku" totalsRowCellStyle="Pilkku"/>
    <tableColumn id="3" xr3:uid="{00000000-0010-0000-0200-000003000000}" name="TODELLINEN" totalsRowFunction="sum" dataDxfId="31" totalsRowDxfId="30" dataCellStyle="Pilkku" totalsRowCellStyle="Pilkku"/>
    <tableColumn id="5" xr3:uid="{00000000-0010-0000-0200-000005000000}" name="VIISI SUURINTA MÄÄRÄÄ" dataDxfId="29" totalsRowDxfId="28" dataCellStyle="Pilkku" totalsRowCellStyle="Pilkku">
      <calculatedColumnFormula>Tulot[[#This Row],[TODELLINEN]]+(10^-6)*ROW(Tulot[[#This Row],[TODELLINEN]])</calculatedColumnFormula>
    </tableColumn>
    <tableColumn id="4" xr3:uid="{00000000-0010-0000-0200-000004000000}" name="EROTUS" totalsRowFunction="sum" dataDxfId="27" totalsRowDxfId="26" dataCellStyle="Pilkku" totalsRowCellStyle="Pilkku">
      <calculatedColumnFormula>Tulot[[#This Row],[TODELLINEN]]-Tulot[[#This Row],[ARVIOITU]]</calculatedColumnFormula>
    </tableColumn>
  </tableColumns>
  <tableStyleInfo name="Kuukausibudjetti" showFirstColumn="0" showLastColumn="1" showRowStripes="0" showColumnStripes="0"/>
  <extLst>
    <ext xmlns:x14="http://schemas.microsoft.com/office/spreadsheetml/2009/9/main" uri="{504A1905-F514-4f6f-8877-14C23A59335A}">
      <x14:table altTextSummary="Kirjoita kuukausittaiset tulot, arvioidut arvot ja todelliset arvot tähän taulukkoon. Erotus lasketaan automaattisesti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3000000}" name="Henkilöstökulut" displayName="Henkilöstökulut" ref="B4:F15" totalsRowCount="1" headerRowDxfId="24" dataDxfId="23" totalsRowDxfId="22">
  <autoFilter ref="B4:F14" xr:uid="{00000000-0009-0000-0100-000007000000}"/>
  <tableColumns count="5">
    <tableColumn id="1" xr3:uid="{00000000-0010-0000-0300-000001000000}" name="MENOT" totalsRowLabel="Henkilöstökulut yhteensä" dataDxfId="21" dataCellStyle="Normaali"/>
    <tableColumn id="2" xr3:uid="{00000000-0010-0000-0300-000002000000}" name="ARVIOITU" totalsRowFunction="sum" dataDxfId="20" totalsRowDxfId="19" dataCellStyle="Pilkku"/>
    <tableColumn id="3" xr3:uid="{00000000-0010-0000-0300-000003000000}" name="TODELLINEN" totalsRowFunction="sum" dataDxfId="18" totalsRowDxfId="17" dataCellStyle="Pilkku"/>
    <tableColumn id="4" xr3:uid="{00000000-0010-0000-0300-000004000000}" name="VIISI SUURINTA MÄÄRÄÄ" dataDxfId="16" totalsRowDxfId="15" dataCellStyle="Pilkku">
      <calculatedColumnFormula>Henkilöstökulut[[#This Row],[TODELLINEN]]+(10^-6)*ROW(Henkilöstökulut[[#This Row],[TODELLINEN]])</calculatedColumnFormula>
    </tableColumn>
    <tableColumn id="5" xr3:uid="{00000000-0010-0000-0300-000005000000}" name="EROTUS" totalsRowFunction="sum" dataDxfId="14" totalsRowDxfId="13" dataCellStyle="Pilkku">
      <calculatedColumnFormula>Henkilöstökulut[[#This Row],[ARVIOITU]]-Henkilöstökulut[[#This Row],[TODELLINEN]]</calculatedColumnFormula>
    </tableColumn>
  </tableColumns>
  <tableStyleInfo name="Kuukausibudjetti" showFirstColumn="0" showLastColumn="1" showRowStripes="0" showColumnStripes="0"/>
  <extLst>
    <ext xmlns:x14="http://schemas.microsoft.com/office/spreadsheetml/2009/9/main" uri="{504A1905-F514-4f6f-8877-14C23A59335A}">
      <x14:table altTextSummary="Anna henkilöstökulut, arvioidut arvot ja todelliset arvot tähän taulukkoon. Erotus lasketaan automaattisesti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4000000}" name="Liiketoiminnan_kulut" displayName="Liiketoiminnan_kulut" ref="B4:F31" totalsRowCount="1" headerRowDxfId="11" dataDxfId="10" totalsRowDxfId="9">
  <autoFilter ref="B4:F30" xr:uid="{00000000-0009-0000-0100-000009000000}"/>
  <sortState xmlns:xlrd2="http://schemas.microsoft.com/office/spreadsheetml/2017/richdata2" ref="B15:F38">
    <sortCondition ref="B19:B43"/>
  </sortState>
  <tableColumns count="5">
    <tableColumn id="1" xr3:uid="{00000000-0010-0000-0400-000001000000}" name="YHDISTYKSEN KULUT" totalsRowLabel="Yhdistyksen kulut yhteensä" dataDxfId="8" dataCellStyle="Normaali"/>
    <tableColumn id="2" xr3:uid="{00000000-0010-0000-0400-000002000000}" name="ARVIOITU" totalsRowFunction="sum" dataDxfId="7" totalsRowDxfId="6" dataCellStyle="Pilkku"/>
    <tableColumn id="3" xr3:uid="{00000000-0010-0000-0400-000003000000}" name="TODELLINEN" totalsRowFunction="sum" dataDxfId="5" totalsRowDxfId="4" dataCellStyle="Pilkku"/>
    <tableColumn id="5" xr3:uid="{00000000-0010-0000-0400-000005000000}" name="VIISI SUURINTA MÄÄRÄÄ" dataDxfId="3" totalsRowDxfId="2" dataCellStyle="Pilkku">
      <calculatedColumnFormula>Liiketoiminnan_kulut[[#This Row],[TODELLINEN]]+(10^-6)*ROW(Liiketoiminnan_kulut[[#This Row],[TODELLINEN]])</calculatedColumnFormula>
    </tableColumn>
    <tableColumn id="4" xr3:uid="{00000000-0010-0000-0400-000004000000}" name="EROTUS" totalsRowFunction="sum" dataDxfId="1" totalsRowDxfId="0" dataCellStyle="Pilkku">
      <calculatedColumnFormula>Liiketoiminnan_kulut[[#This Row],[ARVIOITU]]-Liiketoiminnan_kulut[[#This Row],[TODELLINEN]]</calculatedColumnFormula>
    </tableColumn>
  </tableColumns>
  <tableStyleInfo name="Kuukausibudjetti" showFirstColumn="0" showLastColumn="1" showRowStripes="0" showColumnStripes="0"/>
  <extLst>
    <ext xmlns:x14="http://schemas.microsoft.com/office/spreadsheetml/2009/9/main" uri="{504A1905-F514-4f6f-8877-14C23A59335A}">
      <x14:table altTextSummary="Kirjoita liiketoiminnan kulut, arvioidut arvot ja todelliset arvot tähän taulukkoon. Erotus lasketaan automaattisesti"/>
    </ext>
  </extLst>
</table>
</file>

<file path=xl/theme/theme1.xml><?xml version="1.0" encoding="utf-8"?>
<a:theme xmlns:a="http://schemas.openxmlformats.org/drawingml/2006/main" name="Thatch">
  <a:themeElements>
    <a:clrScheme name="Small Business Budget">
      <a:dk1>
        <a:sysClr val="windowText" lastClr="000000"/>
      </a:dk1>
      <a:lt1>
        <a:sysClr val="window" lastClr="FFFFFF"/>
      </a:lt1>
      <a:dk2>
        <a:srgbClr val="355A61"/>
      </a:dk2>
      <a:lt2>
        <a:srgbClr val="DBE3E9"/>
      </a:lt2>
      <a:accent1>
        <a:srgbClr val="62799E"/>
      </a:accent1>
      <a:accent2>
        <a:srgbClr val="B3C035"/>
      </a:accent2>
      <a:accent3>
        <a:srgbClr val="908F74"/>
      </a:accent3>
      <a:accent4>
        <a:srgbClr val="7EA67F"/>
      </a:accent4>
      <a:accent5>
        <a:srgbClr val="5588A5"/>
      </a:accent5>
      <a:accent6>
        <a:srgbClr val="559592"/>
      </a:accent6>
      <a:hlink>
        <a:srgbClr val="66AACD"/>
      </a:hlink>
      <a:folHlink>
        <a:srgbClr val="809DB3"/>
      </a:folHlink>
    </a:clrScheme>
    <a:fontScheme name="Small Business Budget">
      <a:majorFont>
        <a:latin typeface="Gill Sans MT"/>
        <a:ea typeface=""/>
        <a:cs typeface=""/>
      </a:majorFont>
      <a:minorFont>
        <a:latin typeface="Gill Sans MT"/>
        <a:ea typeface=""/>
        <a:cs typeface=""/>
      </a:minorFont>
    </a:fontScheme>
    <a:fmtScheme name="Thatch">
      <a:fillStyleLst>
        <a:solidFill>
          <a:schemeClr val="phClr"/>
        </a:solidFill>
        <a:gradFill rotWithShape="1">
          <a:gsLst>
            <a:gs pos="0">
              <a:schemeClr val="phClr">
                <a:tint val="79000"/>
                <a:satMod val="180000"/>
              </a:schemeClr>
            </a:gs>
            <a:gs pos="65000">
              <a:schemeClr val="phClr">
                <a:tint val="52000"/>
                <a:satMod val="250000"/>
              </a:schemeClr>
            </a:gs>
            <a:gs pos="100000">
              <a:schemeClr val="phClr">
                <a:tint val="29000"/>
                <a:satMod val="30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shade val="15000"/>
                <a:satMod val="180000"/>
              </a:schemeClr>
            </a:gs>
            <a:gs pos="50000">
              <a:schemeClr val="phClr">
                <a:shade val="45000"/>
                <a:satMod val="170000"/>
              </a:schemeClr>
            </a:gs>
            <a:gs pos="70000">
              <a:schemeClr val="phClr">
                <a:tint val="99000"/>
                <a:shade val="65000"/>
                <a:satMod val="155000"/>
              </a:schemeClr>
            </a:gs>
            <a:gs pos="100000">
              <a:schemeClr val="phClr">
                <a:tint val="95500"/>
                <a:shade val="100000"/>
                <a:satMod val="15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5400000" rotWithShape="0">
              <a:srgbClr val="000000">
                <a:alpha val="43000"/>
              </a:srgbClr>
            </a:outerShdw>
          </a:effectLst>
        </a:effectStyle>
        <a:effectStyle>
          <a:effectLst>
            <a:outerShdw blurRad="63500" dist="25400" dir="5400000" rotWithShape="0">
              <a:srgbClr val="000000">
                <a:alpha val="43000"/>
              </a:srgbClr>
            </a:outerShdw>
          </a:effectLst>
          <a:scene3d>
            <a:camera prst="orthographicFront">
              <a:rot lat="0" lon="0" rev="0"/>
            </a:camera>
            <a:lightRig rig="brightRoom" dir="t">
              <a:rot lat="0" lon="0" rev="8700000"/>
            </a:lightRig>
          </a:scene3d>
          <a:sp3d contourW="12700" prstMaterial="dkEdge">
            <a:bevelT w="0" h="0" prst="relaxedInset"/>
            <a:contourClr>
              <a:schemeClr val="phClr">
                <a:shade val="65000"/>
                <a:satMod val="150000"/>
              </a:schemeClr>
            </a:contourClr>
          </a:sp3d>
        </a:effectStyle>
        <a:effectStyle>
          <a:effectLst>
            <a:outerShdw blurRad="63500" dist="25400" dir="5400000" rotWithShape="0">
              <a:srgbClr val="000000">
                <a:alpha val="43000"/>
              </a:srgbClr>
            </a:outerShdw>
          </a:effectLst>
          <a:scene3d>
            <a:camera prst="orthographicFront">
              <a:rot lat="0" lon="0" rev="0"/>
            </a:camera>
            <a:lightRig rig="glow" dir="t">
              <a:rot lat="0" lon="0" rev="13200000"/>
            </a:lightRig>
          </a:scene3d>
          <a:sp3d prstMaterial="dkEdge">
            <a:bevelT w="63500" h="50800" prst="relaxedIns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5000"/>
                <a:shade val="95000"/>
                <a:satMod val="200000"/>
              </a:schemeClr>
            </a:gs>
            <a:gs pos="53000">
              <a:schemeClr val="phClr">
                <a:shade val="60000"/>
                <a:satMod val="220000"/>
              </a:schemeClr>
            </a:gs>
            <a:gs pos="100000">
              <a:schemeClr val="phClr">
                <a:shade val="45000"/>
                <a:satMod val="22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3000"/>
                <a:shade val="97000"/>
                <a:satMod val="230000"/>
              </a:schemeClr>
            </a:gs>
            <a:gs pos="100000">
              <a:schemeClr val="phClr">
                <a:shade val="35000"/>
                <a:satMod val="250000"/>
              </a:schemeClr>
            </a:gs>
          </a:gsLst>
          <a:path path="circle">
            <a:fillToRect l="15000" t="50000" r="85000" b="6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6" tint="0.79998168889431442"/>
    <pageSetUpPr autoPageBreaks="0" fitToPage="1"/>
  </sheetPr>
  <dimension ref="A1:F17"/>
  <sheetViews>
    <sheetView showGridLines="0" zoomScaleNormal="100" workbookViewId="0">
      <selection activeCell="M26" sqref="M26"/>
    </sheetView>
  </sheetViews>
  <sheetFormatPr defaultColWidth="9" defaultRowHeight="16.5" customHeight="1" x14ac:dyDescent="0.5"/>
  <cols>
    <col min="1" max="1" width="4.08984375" style="8" customWidth="1"/>
    <col min="2" max="2" width="29.26953125" style="8" customWidth="1"/>
    <col min="3" max="5" width="19" style="8" customWidth="1"/>
    <col min="6" max="6" width="4.08984375" style="8" customWidth="1"/>
    <col min="7" max="7" width="4.08984375" style="4" customWidth="1"/>
    <col min="8" max="16384" width="9" style="4"/>
  </cols>
  <sheetData>
    <row r="1" spans="1:6" s="5" customFormat="1" ht="31.5" customHeight="1" x14ac:dyDescent="0.7">
      <c r="A1" s="2"/>
      <c r="B1" s="3" t="s">
        <v>45</v>
      </c>
      <c r="C1" s="4"/>
      <c r="D1" s="4"/>
      <c r="E1" s="4"/>
      <c r="F1" s="4"/>
    </row>
    <row r="2" spans="1:6" s="5" customFormat="1" ht="42" customHeight="1" x14ac:dyDescent="1.4">
      <c r="A2" s="2"/>
      <c r="B2" s="45" t="s">
        <v>46</v>
      </c>
      <c r="C2" s="45"/>
      <c r="D2" s="45"/>
      <c r="E2" s="44" t="s">
        <v>11</v>
      </c>
      <c r="F2" s="44"/>
    </row>
    <row r="3" spans="1:6" ht="15" customHeight="1" x14ac:dyDescent="0.5"/>
    <row r="4" spans="1:6" s="7" customFormat="1" ht="21.75" customHeight="1" x14ac:dyDescent="0.5">
      <c r="A4" s="6"/>
      <c r="B4" s="25" t="s">
        <v>0</v>
      </c>
      <c r="C4" s="27" t="s">
        <v>7</v>
      </c>
      <c r="D4" s="27" t="s">
        <v>9</v>
      </c>
      <c r="E4" s="27" t="s">
        <v>12</v>
      </c>
      <c r="F4" s="6"/>
    </row>
    <row r="5" spans="1:6" x14ac:dyDescent="0.5">
      <c r="B5" s="30" t="s">
        <v>1</v>
      </c>
      <c r="C5" s="17">
        <f>Tulot[[#Totals],[ARVIOITU]]</f>
        <v>80388.039999999994</v>
      </c>
      <c r="D5" s="17">
        <f>Tulot[[#Totals],[TODELLINEN]]</f>
        <v>0</v>
      </c>
      <c r="E5" s="18">
        <f>Summat[[#This Row],[TODELLINEN]]-Summat[[#This Row],[ARVIOITU]]</f>
        <v>-80388.039999999994</v>
      </c>
    </row>
    <row r="6" spans="1:6" x14ac:dyDescent="0.5">
      <c r="B6" s="30" t="s">
        <v>2</v>
      </c>
      <c r="C6" s="17">
        <f>Liiketoiminnan_kulut[[#Totals],[ARVIOITU]]+Henkilöstökulut[[#Totals],[ARVIOITU]]</f>
        <v>80375.839999999997</v>
      </c>
      <c r="D6" s="17">
        <f>Liiketoiminnan_kulut[[#Totals],[TODELLINEN]]+Henkilöstökulut[[#Totals],[TODELLINEN]]</f>
        <v>0</v>
      </c>
      <c r="E6" s="19">
        <f>Summat[[#This Row],[ARVIOITU]]-Summat[[#This Row],[TODELLINEN]]</f>
        <v>80375.839999999997</v>
      </c>
    </row>
    <row r="7" spans="1:6" ht="33" x14ac:dyDescent="0.5">
      <c r="B7" t="s">
        <v>3</v>
      </c>
      <c r="C7" s="20">
        <f>C5-C6</f>
        <v>12.19999999999709</v>
      </c>
      <c r="D7" s="20">
        <f>D5-D6</f>
        <v>0</v>
      </c>
      <c r="E7" s="21">
        <f>Summat[[#Totals],[TODELLINEN]]-Summat[[#Totals],[ARVIOITU]]</f>
        <v>-12.19999999999709</v>
      </c>
    </row>
    <row r="9" spans="1:6" ht="335.5" customHeight="1" x14ac:dyDescent="0.5">
      <c r="B9" s="16" t="s">
        <v>4</v>
      </c>
      <c r="C9" s="16"/>
      <c r="D9" s="16"/>
      <c r="E9" s="16"/>
    </row>
    <row r="10" spans="1:6" ht="16.5" customHeight="1" x14ac:dyDescent="0.5">
      <c r="B10" s="9" t="s">
        <v>56</v>
      </c>
      <c r="C10" s="10"/>
      <c r="D10" s="10"/>
      <c r="E10" s="10"/>
    </row>
    <row r="11" spans="1:6" ht="21.75" customHeight="1" x14ac:dyDescent="0.5">
      <c r="B11" s="25" t="s">
        <v>5</v>
      </c>
      <c r="C11" s="27" t="s">
        <v>8</v>
      </c>
      <c r="D11" s="27" t="s">
        <v>10</v>
      </c>
      <c r="E11" s="27" t="s">
        <v>13</v>
      </c>
    </row>
    <row r="12" spans="1:6" x14ac:dyDescent="0.5">
      <c r="B12" s="30" t="str">
        <f>INDEX(Liiketoiminnan_kulut[],MATCH(ViisiSuurintaKulua[[#This Row],[MÄÄRÄ]],Liiketoiminnan_kulut[VIISI SUURINTA MÄÄRÄÄ],0),1)</f>
        <v>Hankinnat rahtikuluineen</v>
      </c>
      <c r="C12" s="32">
        <f>LARGE(Liiketoiminnan_kulut[VIISI SUURINTA MÄÄRÄÄ],1)</f>
        <v>2.9999999999999997E-5</v>
      </c>
      <c r="D12" s="33" t="e">
        <f>ViisiSuurintaKulua[[#This Row],[MÄÄRÄ]]/$D$6</f>
        <v>#DIV/0!</v>
      </c>
      <c r="E12" s="32">
        <f>ViisiSuurintaKulua[[#This Row],[MÄÄRÄ]]*0.15</f>
        <v>4.4999999999999993E-6</v>
      </c>
    </row>
    <row r="13" spans="1:6" x14ac:dyDescent="0.5">
      <c r="B13" s="30" t="str">
        <f>INDEX(Liiketoiminnan_kulut[],MATCH(ViisiSuurintaKulua[[#This Row],[MÄÄRÄ]],Liiketoiminnan_kulut[VIISI SUURINTA MÄÄRÄÄ],0),1)</f>
        <v>Virkistyspäivä</v>
      </c>
      <c r="C13" s="32">
        <f>LARGE(Liiketoiminnan_kulut[VIISI SUURINTA MÄÄRÄÄ],2)</f>
        <v>2.9E-5</v>
      </c>
      <c r="D13" s="33" t="e">
        <f>ViisiSuurintaKulua[[#This Row],[MÄÄRÄ]]/$D$6</f>
        <v>#DIV/0!</v>
      </c>
      <c r="E13" s="32">
        <f>ViisiSuurintaKulua[[#This Row],[MÄÄRÄ]]*0.15</f>
        <v>4.3499999999999999E-6</v>
      </c>
    </row>
    <row r="14" spans="1:6" x14ac:dyDescent="0.5">
      <c r="B14" s="30" t="str">
        <f>INDEX(Liiketoiminnan_kulut[],MATCH(ViisiSuurintaKulua[[#This Row],[MÄÄRÄ]],Liiketoiminnan_kulut[VIISI SUURINTA MÄÄRÄÄ],0),1)</f>
        <v>Excursiomatkat toiseen seuraan</v>
      </c>
      <c r="C14" s="32">
        <f>LARGE(Liiketoiminnan_kulut[VIISI SUURINTA MÄÄRÄÄ],3)</f>
        <v>2.8E-5</v>
      </c>
      <c r="D14" s="33" t="e">
        <f>ViisiSuurintaKulua[[#This Row],[MÄÄRÄ]]/$D$6</f>
        <v>#DIV/0!</v>
      </c>
      <c r="E14" s="32">
        <f>ViisiSuurintaKulua[[#This Row],[MÄÄRÄ]]*0.15</f>
        <v>4.1999999999999996E-6</v>
      </c>
    </row>
    <row r="15" spans="1:6" x14ac:dyDescent="0.5">
      <c r="B15" s="30" t="str">
        <f>INDEX(Liiketoiminnan_kulut[],MATCH(ViisiSuurintaKulua[[#This Row],[MÄÄRÄ]],Liiketoiminnan_kulut[VIISI SUURINTA MÄÄRÄÄ],0),1)</f>
        <v>Leirien ohjaajakulut (maakunta)</v>
      </c>
      <c r="C15" s="32">
        <f>LARGE(Liiketoiminnan_kulut[VIISI SUURINTA MÄÄRÄÄ],4)</f>
        <v>2.6999999999999999E-5</v>
      </c>
      <c r="D15" s="33" t="e">
        <f>ViisiSuurintaKulua[[#This Row],[MÄÄRÄ]]/$D$6</f>
        <v>#DIV/0!</v>
      </c>
      <c r="E15" s="32">
        <f>ViisiSuurintaKulua[[#This Row],[MÄÄRÄ]]*0.15</f>
        <v>4.0499999999999993E-6</v>
      </c>
    </row>
    <row r="16" spans="1:6" x14ac:dyDescent="0.5">
      <c r="B16" s="30" t="str">
        <f>INDEX(Liiketoiminnan_kulut[],MATCH(ViisiSuurintaKulua[[#This Row],[MÄÄRÄ]],Liiketoiminnan_kulut[VIISI SUURINTA MÄÄRÄÄ],0),1)</f>
        <v>Asusteet (Seuravaate)</v>
      </c>
      <c r="C16" s="32">
        <f>LARGE(Liiketoiminnan_kulut[VIISI SUURINTA MÄÄRÄÄ],5)</f>
        <v>2.5999999999999998E-5</v>
      </c>
      <c r="D16" s="33" t="e">
        <f>ViisiSuurintaKulua[[#This Row],[MÄÄRÄ]]/$D$6</f>
        <v>#DIV/0!</v>
      </c>
      <c r="E16" s="32">
        <f>ViisiSuurintaKulua[[#This Row],[MÄÄRÄ]]*0.15</f>
        <v>3.8999999999999999E-6</v>
      </c>
    </row>
    <row r="17" spans="2:5" x14ac:dyDescent="0.5">
      <c r="B17" t="s">
        <v>6</v>
      </c>
      <c r="C17" s="23">
        <f>SUBTOTAL(109,ViisiSuurintaKulua[MÄÄRÄ])</f>
        <v>1.4000000000000001E-4</v>
      </c>
      <c r="D17" s="22" t="e">
        <f>SUBTOTAL(109,ViisiSuurintaKulua[% KULUISTA])</f>
        <v>#DIV/0!</v>
      </c>
      <c r="E17" s="23">
        <f>SUBTOTAL(109,ViisiSuurintaKulua[15 %:N VÄHENNYS])</f>
        <v>2.0999999999999999E-5</v>
      </c>
    </row>
  </sheetData>
  <sheetProtection insertColumns="0" insertRows="0" deleteColumns="0" deleteRows="0" selectLockedCells="1" autoFilter="0"/>
  <mergeCells count="2">
    <mergeCell ref="E2:F2"/>
    <mergeCell ref="B2:D2"/>
  </mergeCells>
  <conditionalFormatting sqref="C5:E8 C10:E65">
    <cfRule type="cellIs" dxfId="57" priority="2" operator="lessThan">
      <formula>0</formula>
    </cfRule>
  </conditionalFormatting>
  <conditionalFormatting sqref="D12:E17">
    <cfRule type="cellIs" dxfId="56" priority="1" operator="lessThan">
      <formula>0</formula>
    </cfRule>
  </conditionalFormatting>
  <dataValidations count="21">
    <dataValidation type="custom" allowBlank="1" showInputMessage="1" showErrorMessage="1" errorTitle="HUOMAUTUS" error="Tämä solu täytetään automaattisesti, eikä sen päälle saa kirjoittaa. Jos tämän solun arvo korvataan toisella, laskentataulukon laskutoimitukset eivät toimi." sqref="D13 D15:D16 C5:E6" xr:uid="{00000000-0002-0000-0000-000000000000}">
      <formula1>LEN(C5)=""</formula1>
    </dataValidation>
    <dataValidation type="custom" allowBlank="1" showInputMessage="1" showErrorMessage="1" errorTitle="HUOMAUTUS" error="Tämä solu täytetään automaattisesti, eikä sen päälle saa kirjoittaa. Jos tämän solun arvo korvataan toisella, laskentataulukon laskutoimitukset eivät toimi. " sqref="E12" xr:uid="{00000000-0002-0000-0000-000001000000}">
      <formula1>LEN(E12:E17)=""</formula1>
    </dataValidation>
    <dataValidation type="custom" allowBlank="1" showInputMessage="1" showErrorMessage="1" errorTitle="HUOMAUTUS" error="Tämä solu täytetään automaattisesti, eikä sen päälle saa kirjoittaa. Jos tämän solun arvo korvataan toisella, laskentataulukon laskutoimitukset eivät toimi." sqref="C12:D12 C13:C16" xr:uid="{00000000-0002-0000-0000-000002000000}">
      <formula1>LEN(C12:C17)=""</formula1>
    </dataValidation>
    <dataValidation type="custom" allowBlank="1" showInputMessage="1" showErrorMessage="1" errorTitle="HUOMAUTUS" error="Tämä solu täytetään automaattisesti, eikä sen päälle saa kirjoittaa. Jos tämän solun arvo korvataan toisella, laskentataulukon laskutoimitukset eivät toimi." sqref="D14" xr:uid="{00000000-0002-0000-0000-000003000000}">
      <formula1>LEN(D13:D17)=""</formula1>
    </dataValidation>
    <dataValidation type="custom" allowBlank="1" showInputMessage="1" showErrorMessage="1" errorTitle="HUOMAUTUS" error="Tämä solu täytetään automaattisesti, eikä sen päälle saa kirjoittaa. Jos tämän solun arvo korvataan toisella, laskentataulukon laskutoimitukset eivät toimi. " sqref="E13" xr:uid="{00000000-0002-0000-0000-000004000000}">
      <formula1>LEN(E13:E17)=""</formula1>
    </dataValidation>
    <dataValidation allowBlank="1" showInputMessage="1" showErrorMessage="1" prompt="Voit luoda yrityksen kuukausibudjetin tähän työkirjaan. Yhteenveto on tässä laskentataulukossa. Kirjoita tulojen tiedot kuukausittaisten tulojen, henkilöstökulujen ja liiketoiminnan kulujen tietoihin vastaavissa laskentataulukoissa" sqref="A1" xr:uid="{00000000-0002-0000-0000-000005000000}"/>
    <dataValidation allowBlank="1" showInputMessage="1" showErrorMessage="1" prompt="Kirjoita yrityksen nimi tähän soluun" sqref="B1" xr:uid="{00000000-0002-0000-0000-000006000000}"/>
    <dataValidation allowBlank="1" showInputMessage="1" showErrorMessage="1" prompt="Kirjoita päivämäärä tähän soluun. Budjetin yleiskatsauskaavio on solussa B9" sqref="E2:F2" xr:uid="{00000000-0002-0000-0000-000007000000}"/>
    <dataValidation allowBlank="1" showInputMessage="1" showErrorMessage="1" prompt="Tulojen ja kulujen budjettisummat, sekä arvioidut että todelliset, lasketaan automaattisesti muihin laskentataulukoihin kirjoitetuista määristä. Saldo ja ero korjataan automaattisesti" sqref="B4" xr:uid="{00000000-0002-0000-0000-000008000000}"/>
    <dataValidation allowBlank="1" showInputMessage="1" showErrorMessage="1" prompt="Arvioidut summat lasketaan automaattisesti tähän sarakkeeseen tämän otsikon alle" sqref="C4" xr:uid="{00000000-0002-0000-0000-000009000000}"/>
    <dataValidation allowBlank="1" showInputMessage="1" showErrorMessage="1" prompt="Todelliset summat lasketaan automaattisesti tähän sarakkeeseen tämän otsikon alle" sqref="D4" xr:uid="{00000000-0002-0000-0000-00000A000000}"/>
    <dataValidation allowBlank="1" showInputMessage="1" showErrorMessage="1" prompt="Arvioitujen ja todellisten summien erotus lasketaan automaattisesti tähän sarakkeeseen tämän otsikon alle" sqref="E4" xr:uid="{00000000-0002-0000-0000-00000B000000}"/>
    <dataValidation allowBlank="1" showInputMessage="1" showErrorMessage="1" prompt="Viisi suurinta liiketoiminnan kulua päivittyvät automaattisesti taulukkoon alla" sqref="B10" xr:uid="{00000000-0002-0000-0000-00000C000000}"/>
    <dataValidation allowBlank="1" showInputMessage="1" showErrorMessage="1" prompt="Viisi suurinta liiketoiminnan kulua päivittyvät automaattisesti tähän sarakkeeseen tämän otsikon alle" sqref="B11" xr:uid="{00000000-0002-0000-0000-00000D000000}"/>
    <dataValidation allowBlank="1" showInputMessage="1" showErrorMessage="1" prompt="Määrä päivittyy automaattisesti tähän sarakkeeseen tämän otsikon alle" sqref="C11" xr:uid="{00000000-0002-0000-0000-00000E000000}"/>
    <dataValidation allowBlank="1" showInputMessage="1" showErrorMessage="1" prompt="Prosenttiosuus kuluista lasketaan automaattisesti tähän sarakkeeseen tämän otsikon alle" sqref="D11" xr:uid="{00000000-0002-0000-0000-00000F000000}"/>
    <dataValidation allowBlank="1" showInputMessage="1" showErrorMessage="1" prompt="15 prosentin vähennys lasketaan automaattisesti tähän sarakkeeseen tämän otsikon alle" sqref="E11" xr:uid="{00000000-0002-0000-0000-000010000000}"/>
    <dataValidation allowBlank="1" showInputMessage="1" showErrorMessage="1" prompt="Tämän laskentataulukon otsikko on tässä solussa. Kirjoita päivämäärä soluun oikealla. Budjetin summat lasketaan automaattisesti solusta B4 alkavaan Summat-taulukkoon" sqref="B2:D2" xr:uid="{00000000-0002-0000-0000-000011000000}"/>
    <dataValidation type="custom" allowBlank="1" showInputMessage="1" showErrorMessage="1" errorTitle="HUOMAUTUS" error="Tämä solu täytetään automaattisesti, eikä sen päälle saa kirjoittaa. Jos tämän solun arvo korvataan toisella, laskentataulukon laskutoimitukset eivät toimi." sqref="E14" xr:uid="{00000000-0002-0000-0000-000012000000}">
      <formula1>LEN(E14:E17)=""</formula1>
    </dataValidation>
    <dataValidation type="custom" allowBlank="1" showInputMessage="1" showErrorMessage="1" errorTitle="HUOMAUTUS" error="Tämä solu täytetään automaattisesti, eikä sen päälle saa kirjoittaa. Jos tämän solun arvo korvataan toisella, laskentataulukon laskutoimitukset eivät toimi." sqref="E15" xr:uid="{00000000-0002-0000-0000-000013000000}">
      <formula1>LEN(E15:E17)=""</formula1>
    </dataValidation>
    <dataValidation type="custom" allowBlank="1" showInputMessage="1" showErrorMessage="1" errorTitle="HUOMAUTUS" error="Tämä solu täytetään automaattisesti, eikä sen päälle saa kirjoittaa. Jos tämän solun arvo korvataan toisella, laskentataulukon laskutoimitukset eivät toimi." sqref="E16" xr:uid="{00000000-0002-0000-0000-000014000000}">
      <formula1>LEN(E16:E17)=""</formula1>
    </dataValidation>
  </dataValidations>
  <printOptions horizontalCentered="1"/>
  <pageMargins left="0.25" right="0.25" top="0.25" bottom="0.25" header="0" footer="0"/>
  <pageSetup paperSize="9" fitToHeight="0" orientation="portrait" r:id="rId1"/>
  <headerFooter differentFirst="1">
    <oddFooter>Page &amp;P of &amp;N</oddFooter>
  </headerFooter>
  <ignoredErrors>
    <ignoredError sqref="C5:E5 D13 C6:D6 D12 D15:D16 D14 E12:E16" listDataValidation="1"/>
    <ignoredError sqref="E6 C12:C16" listDataValidation="1" calculatedColumn="1"/>
    <ignoredError sqref="B12:B16" calculatedColumn="1"/>
  </ignoredErrors>
  <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39997558519241921"/>
    <pageSetUpPr autoPageBreaks="0" fitToPage="1"/>
  </sheetPr>
  <dimension ref="A1:G9"/>
  <sheetViews>
    <sheetView showGridLines="0" topLeftCell="A7" zoomScaleNormal="100" workbookViewId="0">
      <selection activeCell="D8" sqref="D8"/>
    </sheetView>
  </sheetViews>
  <sheetFormatPr defaultColWidth="9" defaultRowHeight="30" customHeight="1" x14ac:dyDescent="0.5"/>
  <cols>
    <col min="1" max="1" width="4.08984375" style="14" customWidth="1"/>
    <col min="2" max="2" width="29.26953125" style="14" customWidth="1"/>
    <col min="3" max="3" width="19" style="14" customWidth="1"/>
    <col min="4" max="4" width="18.90625" style="14" customWidth="1"/>
    <col min="5" max="5" width="26" style="14" hidden="1" customWidth="1"/>
    <col min="6" max="6" width="19" style="14" customWidth="1"/>
    <col min="7" max="7" width="4.08984375" style="38" customWidth="1"/>
    <col min="8" max="8" width="4.08984375" style="4" customWidth="1"/>
    <col min="9" max="16384" width="9" style="4"/>
  </cols>
  <sheetData>
    <row r="1" spans="1:7" s="5" customFormat="1" ht="31.5" customHeight="1" x14ac:dyDescent="0.7">
      <c r="A1" s="2"/>
      <c r="B1" s="1" t="str">
        <f>YRITYKSEN_NIMI</f>
        <v>Voimisteluseura Kyrön Kieppi</v>
      </c>
      <c r="C1" s="11"/>
      <c r="D1" s="11"/>
      <c r="E1" s="11"/>
      <c r="F1" s="11"/>
      <c r="G1" s="11"/>
    </row>
    <row r="2" spans="1:7" s="5" customFormat="1" ht="42" customHeight="1" x14ac:dyDescent="1.4">
      <c r="A2" s="2"/>
      <c r="B2" s="12" t="str">
        <f>BUDJETIN_otsikko</f>
        <v>VUOSIBUDJETTI</v>
      </c>
      <c r="C2" s="13"/>
      <c r="D2" s="13"/>
      <c r="E2" s="13"/>
      <c r="F2" s="13"/>
      <c r="G2" s="13"/>
    </row>
    <row r="3" spans="1:7" ht="15" customHeight="1" x14ac:dyDescent="0.5">
      <c r="G3" s="34"/>
    </row>
    <row r="4" spans="1:7" s="7" customFormat="1" ht="30" customHeight="1" x14ac:dyDescent="0.5">
      <c r="A4" s="15"/>
      <c r="B4" s="25" t="s">
        <v>14</v>
      </c>
      <c r="C4" s="26" t="s">
        <v>7</v>
      </c>
      <c r="D4" s="26" t="s">
        <v>9</v>
      </c>
      <c r="E4" s="28" t="s">
        <v>16</v>
      </c>
      <c r="F4" s="26" t="s">
        <v>12</v>
      </c>
      <c r="G4" s="35"/>
    </row>
    <row r="5" spans="1:7" ht="30" customHeight="1" x14ac:dyDescent="0.5">
      <c r="B5" s="30" t="s">
        <v>18</v>
      </c>
      <c r="C5" s="24">
        <v>65280</v>
      </c>
      <c r="D5" s="24">
        <v>0</v>
      </c>
      <c r="E5" s="31">
        <f>Tulot[[#This Row],[TODELLINEN]]+(10^-6)*ROW(Tulot[[#This Row],[TODELLINEN]])</f>
        <v>4.9999999999999996E-6</v>
      </c>
      <c r="F5" s="29">
        <f>Tulot[[#This Row],[TODELLINEN]]-Tulot[[#This Row],[ARVIOITU]]</f>
        <v>-65280</v>
      </c>
      <c r="G5" s="36"/>
    </row>
    <row r="6" spans="1:7" ht="30" customHeight="1" x14ac:dyDescent="0.5">
      <c r="B6" s="30" t="s">
        <v>19</v>
      </c>
      <c r="C6" s="24">
        <v>3608.04</v>
      </c>
      <c r="D6" s="24">
        <v>0</v>
      </c>
      <c r="E6" s="31">
        <f>Tulot[[#This Row],[TODELLINEN]]+(10^-6)*ROW(Tulot[[#This Row],[TODELLINEN]])</f>
        <v>6.0000000000000002E-6</v>
      </c>
      <c r="F6" s="29">
        <f>Tulot[[#This Row],[TODELLINEN]]-Tulot[[#This Row],[ARVIOITU]]</f>
        <v>-3608.04</v>
      </c>
      <c r="G6" s="36"/>
    </row>
    <row r="7" spans="1:7" ht="30" customHeight="1" x14ac:dyDescent="0.5">
      <c r="B7" s="41" t="s">
        <v>59</v>
      </c>
      <c r="C7" s="24">
        <v>10000</v>
      </c>
      <c r="D7" s="24"/>
      <c r="E7" s="31">
        <f>Tulot[[#This Row],[TODELLINEN]]+(10^-6)*ROW(Tulot[[#This Row],[TODELLINEN]])</f>
        <v>6.9999999999999999E-6</v>
      </c>
      <c r="F7" s="29">
        <f>Tulot[[#This Row],[TODELLINEN]]-Tulot[[#This Row],[ARVIOITU]]</f>
        <v>-10000</v>
      </c>
      <c r="G7" s="36"/>
    </row>
    <row r="8" spans="1:7" ht="30" customHeight="1" x14ac:dyDescent="0.5">
      <c r="B8" s="30" t="s">
        <v>57</v>
      </c>
      <c r="C8" s="24">
        <v>1500</v>
      </c>
      <c r="D8" s="24">
        <v>0</v>
      </c>
      <c r="E8" s="31">
        <f>Tulot[[#This Row],[TODELLINEN]]+(10^-6)*ROW(Tulot[[#This Row],[TODELLINEN]])</f>
        <v>7.9999999999999996E-6</v>
      </c>
      <c r="F8" s="29">
        <f>Tulot[[#This Row],[TODELLINEN]]-Tulot[[#This Row],[ARVIOITU]]</f>
        <v>-1500</v>
      </c>
      <c r="G8" s="37"/>
    </row>
    <row r="9" spans="1:7" ht="30" customHeight="1" x14ac:dyDescent="0.5">
      <c r="B9" t="s">
        <v>15</v>
      </c>
      <c r="C9" s="20">
        <f>SUBTOTAL(109,Tulot[ARVIOITU])</f>
        <v>80388.039999999994</v>
      </c>
      <c r="D9" s="20">
        <f>SUBTOTAL(109,Tulot[TODELLINEN])</f>
        <v>0</v>
      </c>
      <c r="E9" s="20"/>
      <c r="F9" s="20">
        <f>SUBTOTAL(109,Tulot[EROTUS])</f>
        <v>-80388.039999999994</v>
      </c>
    </row>
  </sheetData>
  <sheetProtection insertColumns="0" insertRows="0" deleteColumns="0" deleteRows="0" selectLockedCells="1" autoFilter="0"/>
  <dataConsolidate/>
  <conditionalFormatting sqref="F9">
    <cfRule type="cellIs" dxfId="38" priority="3" operator="lessThan">
      <formula>0</formula>
    </cfRule>
  </conditionalFormatting>
  <dataValidations count="9">
    <dataValidation type="custom" allowBlank="1" showInputMessage="1" showErrorMessage="1" errorTitle="HUOMAUTUS" error="Tämä solu täytetään automaattisesti, eikä sen päälle saa kirjoittaa. Jos tämän solun arvo korvataan toisella, laskentataulukon laskutoimitukset eivät toimi." sqref="G5:G7" xr:uid="{00000000-0002-0000-0100-000000000000}">
      <formula1>LEN(G5)=""</formula1>
    </dataValidation>
    <dataValidation allowBlank="1" showInputMessage="1" showErrorMessage="1" prompt="Kirjoita kuukausittaiset tulot tähän laskentataulukkoon" sqref="A1" xr:uid="{00000000-0002-0000-0100-000002000000}"/>
    <dataValidation allowBlank="1" showInputMessage="1" showErrorMessage="1" prompt="Yrityksen nimi päivittyy automaattisesti tähän soluun" sqref="B1" xr:uid="{00000000-0002-0000-0100-000003000000}"/>
    <dataValidation allowBlank="1" showInputMessage="1" showErrorMessage="1" prompt="Otsikko päivittyy automaattisesti tähän soluun. Kirjoita kuukausitulotiedot taulukkoon alla" sqref="B2" xr:uid="{00000000-0002-0000-0100-000004000000}"/>
    <dataValidation allowBlank="1" showInputMessage="1" showErrorMessage="1" prompt="Kirjoita tulojen tiedot tähän sarakkeeseen tämän otsikon alle. Voit etsiä tiettyjä merkintöjä otsikkosuodattimien avulla" sqref="B4" xr:uid="{00000000-0002-0000-0100-000005000000}"/>
    <dataValidation allowBlank="1" showInputMessage="1" showErrorMessage="1" prompt="Kirjoita arvioitu määrä tähän sarakkeeseen tämän otsikon alle" sqref="C4" xr:uid="{00000000-0002-0000-0100-000006000000}"/>
    <dataValidation allowBlank="1" showInputMessage="1" showErrorMessage="1" prompt="Kirjoita todellinen määrä tähän sarakkeeseen tämän otsikon alle" sqref="D4" xr:uid="{00000000-0002-0000-0100-000007000000}"/>
    <dataValidation allowBlank="1" showInputMessage="1" showErrorMessage="1" prompt="Arvioitujen ja todellisten tulojen erotus lasketaan automaattisesti tähän sarakkeeseen tämän otsikon alle" sqref="F4" xr:uid="{00000000-0002-0000-0100-000008000000}"/>
    <dataValidation allowBlank="1" showInputMessage="1" showErrorMessage="1" errorTitle="HUOMAUTUS" error="Tämä solu täytetään automaattisesti, eikä sen päälle saa kirjoittaa. Jos tämän solun arvo korvataan toisella, laskentataulukon laskutoimitukset eivät toimi." sqref="F5:F8" xr:uid="{00000000-0002-0000-0100-000001000000}"/>
  </dataValidations>
  <printOptions horizontalCentered="1"/>
  <pageMargins left="0.25" right="0.25" top="0.25" bottom="0.25" header="0" footer="0"/>
  <pageSetup paperSize="9" fitToHeight="0" orientation="portrait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8" id="{9B1F0385-725B-457A-9CC0-2AD50E12D260}">
            <x14:iconSet iconSet="3Flag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Flags" iconId="0"/>
              <x14:cfIcon iconSet="NoIcons" iconId="0"/>
              <x14:cfIcon iconSet="NoIcons" iconId="0"/>
            </x14:iconSet>
          </x14:cfRule>
          <xm:sqref>G5:G7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39997558519241921"/>
    <pageSetUpPr autoPageBreaks="0" fitToPage="1"/>
  </sheetPr>
  <dimension ref="A1:G15"/>
  <sheetViews>
    <sheetView showGridLines="0" topLeftCell="A4" zoomScaleNormal="100" workbookViewId="0">
      <selection activeCell="D14" sqref="D14"/>
    </sheetView>
  </sheetViews>
  <sheetFormatPr defaultColWidth="9" defaultRowHeight="30" customHeight="1" x14ac:dyDescent="0.5"/>
  <cols>
    <col min="1" max="1" width="4.08984375" style="14" customWidth="1"/>
    <col min="2" max="2" width="29.26953125" style="14" customWidth="1"/>
    <col min="3" max="3" width="19" style="14" customWidth="1"/>
    <col min="4" max="4" width="18.90625" style="14" customWidth="1"/>
    <col min="5" max="5" width="26" style="14" hidden="1" customWidth="1"/>
    <col min="6" max="6" width="19" style="14" customWidth="1"/>
    <col min="7" max="7" width="4.08984375" style="38" customWidth="1"/>
    <col min="8" max="8" width="4.08984375" style="4" customWidth="1"/>
    <col min="9" max="16384" width="9" style="4"/>
  </cols>
  <sheetData>
    <row r="1" spans="1:7" s="5" customFormat="1" ht="31.5" customHeight="1" x14ac:dyDescent="0.7">
      <c r="A1" s="2"/>
      <c r="B1" s="1" t="str">
        <f>YRITYKSEN_NIMI</f>
        <v>Voimisteluseura Kyrön Kieppi</v>
      </c>
      <c r="C1" s="11"/>
      <c r="D1" s="11"/>
      <c r="E1" s="11"/>
      <c r="F1" s="11"/>
      <c r="G1" s="11"/>
    </row>
    <row r="2" spans="1:7" s="5" customFormat="1" ht="42" customHeight="1" x14ac:dyDescent="1.4">
      <c r="A2" s="2"/>
      <c r="B2" s="12" t="str">
        <f>BUDJETIN_otsikko</f>
        <v>VUOSIBUDJETTI</v>
      </c>
      <c r="C2" s="13"/>
      <c r="D2" s="13"/>
      <c r="E2" s="13"/>
      <c r="F2" s="13"/>
      <c r="G2" s="13"/>
    </row>
    <row r="3" spans="1:7" ht="15" customHeight="1" x14ac:dyDescent="0.5">
      <c r="G3" s="34"/>
    </row>
    <row r="4" spans="1:7" ht="30" customHeight="1" x14ac:dyDescent="0.5">
      <c r="A4" s="15"/>
      <c r="B4" s="25" t="s">
        <v>20</v>
      </c>
      <c r="C4" s="26" t="s">
        <v>7</v>
      </c>
      <c r="D4" s="26" t="s">
        <v>9</v>
      </c>
      <c r="E4" s="25" t="s">
        <v>16</v>
      </c>
      <c r="F4" s="26" t="s">
        <v>12</v>
      </c>
      <c r="G4" s="39"/>
    </row>
    <row r="5" spans="1:7" ht="30" customHeight="1" x14ac:dyDescent="0.5">
      <c r="B5" s="30" t="s">
        <v>58</v>
      </c>
      <c r="C5" s="24">
        <v>32240</v>
      </c>
      <c r="D5" s="24">
        <v>0</v>
      </c>
      <c r="E5" s="31">
        <f>Henkilöstökulut[[#This Row],[TODELLINEN]]+(10^-6)*ROW(Henkilöstökulut[[#This Row],[TODELLINEN]])</f>
        <v>4.9999999999999996E-6</v>
      </c>
      <c r="F5" s="29">
        <f>Henkilöstökulut[[#This Row],[ARVIOITU]]-Henkilöstökulut[[#This Row],[TODELLINEN]]</f>
        <v>32240</v>
      </c>
      <c r="G5" s="36"/>
    </row>
    <row r="6" spans="1:7" ht="30" customHeight="1" x14ac:dyDescent="0.5">
      <c r="B6" s="41" t="s">
        <v>21</v>
      </c>
      <c r="C6" s="40">
        <v>2300</v>
      </c>
      <c r="D6" s="24">
        <v>0</v>
      </c>
      <c r="E6" s="31">
        <f>Henkilöstökulut[[#This Row],[TODELLINEN]]+(10^-6)*ROW(Henkilöstökulut[[#This Row],[TODELLINEN]])</f>
        <v>6.0000000000000002E-6</v>
      </c>
      <c r="F6" s="29">
        <f>Henkilöstökulut[[#This Row],[ARVIOITU]]-Henkilöstökulut[[#This Row],[TODELLINEN]]</f>
        <v>2300</v>
      </c>
      <c r="G6" s="36"/>
    </row>
    <row r="7" spans="1:7" ht="30" customHeight="1" x14ac:dyDescent="0.5">
      <c r="B7" s="30" t="s">
        <v>22</v>
      </c>
      <c r="C7" s="40">
        <v>3900</v>
      </c>
      <c r="D7" s="40">
        <v>0</v>
      </c>
      <c r="E7" s="31">
        <f>Henkilöstökulut[[#This Row],[TODELLINEN]]+(10^-6)*ROW(Henkilöstökulut[[#This Row],[TODELLINEN]])</f>
        <v>6.9999999999999999E-6</v>
      </c>
      <c r="F7" s="29">
        <f>Henkilöstökulut[[#This Row],[ARVIOITU]]-Henkilöstökulut[[#This Row],[TODELLINEN]]</f>
        <v>3900</v>
      </c>
      <c r="G7" s="36"/>
    </row>
    <row r="8" spans="1:7" ht="30" customHeight="1" x14ac:dyDescent="0.5">
      <c r="B8" s="41" t="s">
        <v>49</v>
      </c>
      <c r="C8" s="40">
        <v>8156.72</v>
      </c>
      <c r="D8" s="24">
        <v>0</v>
      </c>
      <c r="E8" s="31">
        <f>Henkilöstökulut[[#This Row],[TODELLINEN]]+(10^-6)*ROW(Henkilöstökulut[[#This Row],[TODELLINEN]])</f>
        <v>7.9999999999999996E-6</v>
      </c>
      <c r="F8" s="29">
        <f>Henkilöstökulut[[#This Row],[ARVIOITU]]-Henkilöstökulut[[#This Row],[TODELLINEN]]</f>
        <v>8156.72</v>
      </c>
      <c r="G8" s="37"/>
    </row>
    <row r="9" spans="1:7" ht="30" customHeight="1" x14ac:dyDescent="0.5">
      <c r="B9" s="41" t="s">
        <v>48</v>
      </c>
      <c r="C9" s="40">
        <v>120.3</v>
      </c>
      <c r="D9" s="24">
        <v>0</v>
      </c>
      <c r="E9" s="31">
        <f>Henkilöstökulut[[#This Row],[TODELLINEN]]+(10^-6)*ROW(Henkilöstökulut[[#This Row],[TODELLINEN]])</f>
        <v>9.0000000000000002E-6</v>
      </c>
      <c r="F9" s="29">
        <f>Henkilöstökulut[[#This Row],[ARVIOITU]]-Henkilöstökulut[[#This Row],[TODELLINEN]]</f>
        <v>120.3</v>
      </c>
    </row>
    <row r="10" spans="1:7" ht="30" customHeight="1" x14ac:dyDescent="0.5">
      <c r="B10" s="41" t="s">
        <v>50</v>
      </c>
      <c r="C10" s="40">
        <v>209.56</v>
      </c>
      <c r="D10" s="24">
        <v>0</v>
      </c>
      <c r="E10" s="31">
        <f>Henkilöstökulut[[#This Row],[TODELLINEN]]+(10^-6)*ROW(Henkilöstökulut[[#This Row],[TODELLINEN]])</f>
        <v>9.9999999999999991E-6</v>
      </c>
      <c r="F10" s="29">
        <f>Henkilöstökulut[[#This Row],[ARVIOITU]]-Henkilöstökulut[[#This Row],[TODELLINEN]]</f>
        <v>209.56</v>
      </c>
    </row>
    <row r="11" spans="1:7" ht="30" customHeight="1" x14ac:dyDescent="0.5">
      <c r="B11" s="41" t="s">
        <v>51</v>
      </c>
      <c r="C11" s="40">
        <v>277.26</v>
      </c>
      <c r="D11" s="24">
        <v>0</v>
      </c>
      <c r="E11" s="31">
        <f>Henkilöstökulut[[#This Row],[TODELLINEN]]+(10^-6)*ROW(Henkilöstökulut[[#This Row],[TODELLINEN]])</f>
        <v>1.1E-5</v>
      </c>
      <c r="F11" s="29">
        <f>Henkilöstökulut[[#This Row],[ARVIOITU]]-Henkilöstökulut[[#This Row],[TODELLINEN]]</f>
        <v>277.26</v>
      </c>
    </row>
    <row r="12" spans="1:7" ht="30" customHeight="1" x14ac:dyDescent="0.5">
      <c r="A12" s="14" t="s">
        <v>52</v>
      </c>
      <c r="B12" s="41" t="s">
        <v>53</v>
      </c>
      <c r="C12" s="40">
        <v>260</v>
      </c>
      <c r="D12" s="24">
        <v>0</v>
      </c>
      <c r="E12" s="31">
        <f>Henkilöstökulut[[#This Row],[TODELLINEN]]+(10^-6)*ROW(Henkilöstökulut[[#This Row],[TODELLINEN]])</f>
        <v>1.2E-5</v>
      </c>
      <c r="F12" s="29">
        <f>Henkilöstökulut[[#This Row],[ARVIOITU]]-Henkilöstökulut[[#This Row],[TODELLINEN]]</f>
        <v>260</v>
      </c>
    </row>
    <row r="13" spans="1:7" ht="30" customHeight="1" x14ac:dyDescent="0.5">
      <c r="B13" s="41" t="s">
        <v>54</v>
      </c>
      <c r="C13" s="40">
        <v>400</v>
      </c>
      <c r="D13" s="24">
        <v>0</v>
      </c>
      <c r="E13" s="31">
        <f>Henkilöstökulut[[#This Row],[TODELLINEN]]+(10^-6)*ROW(Henkilöstökulut[[#This Row],[TODELLINEN]])</f>
        <v>1.2999999999999999E-5</v>
      </c>
      <c r="F13" s="29">
        <f>Henkilöstökulut[[#This Row],[ARVIOITU]]-Henkilöstökulut[[#This Row],[TODELLINEN]]</f>
        <v>400</v>
      </c>
    </row>
    <row r="14" spans="1:7" ht="30" customHeight="1" x14ac:dyDescent="0.5">
      <c r="B14" s="41" t="s">
        <v>55</v>
      </c>
      <c r="C14" s="40">
        <v>600</v>
      </c>
      <c r="D14" s="24">
        <v>0</v>
      </c>
      <c r="E14" s="31">
        <f>Henkilöstökulut[[#This Row],[TODELLINEN]]+(10^-6)*ROW(Henkilöstökulut[[#This Row],[TODELLINEN]])</f>
        <v>1.4E-5</v>
      </c>
      <c r="F14" s="29">
        <f>Henkilöstökulut[[#This Row],[ARVIOITU]]-Henkilöstökulut[[#This Row],[TODELLINEN]]</f>
        <v>600</v>
      </c>
    </row>
    <row r="15" spans="1:7" ht="30" customHeight="1" x14ac:dyDescent="0.5">
      <c r="B15" t="s">
        <v>17</v>
      </c>
      <c r="C15" s="42">
        <f>SUBTOTAL(109,Henkilöstökulut[ARVIOITU])</f>
        <v>48463.840000000004</v>
      </c>
      <c r="D15" s="42">
        <f>SUBTOTAL(109,Henkilöstökulut[TODELLINEN])</f>
        <v>0</v>
      </c>
      <c r="E15" s="43"/>
      <c r="F15" s="42">
        <f>SUBTOTAL(109,Henkilöstökulut[EROTUS])</f>
        <v>48463.840000000004</v>
      </c>
    </row>
  </sheetData>
  <sheetProtection insertColumns="0" insertRows="0" deleteColumns="0" deleteRows="0" selectLockedCells="1" autoFilter="0"/>
  <dataConsolidate/>
  <conditionalFormatting sqref="F15">
    <cfRule type="cellIs" dxfId="25" priority="1" operator="lessThan">
      <formula>0</formula>
    </cfRule>
  </conditionalFormatting>
  <dataValidations count="9">
    <dataValidation type="custom" allowBlank="1" showInputMessage="1" showErrorMessage="1" errorTitle="HUOMAUTUS" error="Tämä solu täytetään automaattisesti, eikä sen päälle saa kirjoittaa. Jos tämän solun arvo korvataan toisella, laskentataulukon laskutoimitukset eivät toimi." sqref="G5:G7" xr:uid="{00000000-0002-0000-0200-000001000000}">
      <formula1>LEN(G5)=""</formula1>
    </dataValidation>
    <dataValidation allowBlank="1" showInputMessage="1" showErrorMessage="1" prompt="Kirjoita kuukausittaiset henkilöstökulut tähän laskentataulukkoon" sqref="A1" xr:uid="{00000000-0002-0000-0200-000002000000}"/>
    <dataValidation allowBlank="1" showInputMessage="1" showErrorMessage="1" prompt="Yrityksen nimi päivittyy automaattisesti tähän soluun" sqref="B1" xr:uid="{00000000-0002-0000-0200-000003000000}"/>
    <dataValidation allowBlank="1" showInputMessage="1" showErrorMessage="1" prompt="Otsikko päivittyy automaattisesti tähän soluun. Kirjoita kuukausittaisten henkilöstökulujen tiedot taulukkoon alla" sqref="B2" xr:uid="{00000000-0002-0000-0200-000004000000}"/>
    <dataValidation allowBlank="1" showInputMessage="1" showErrorMessage="1" prompt="Kirjoita henkilöstökulut tähän sarakkeeseen tämän otsikon alle. Voit etsiä tiettyjä merkintöjä otsikkosuodattimien avulla" sqref="B4" xr:uid="{00000000-0002-0000-0200-000005000000}"/>
    <dataValidation allowBlank="1" showInputMessage="1" showErrorMessage="1" prompt="Kirjoita arvioitu määrä tähän sarakkeeseen tämän otsikon alle" sqref="C4" xr:uid="{00000000-0002-0000-0200-000006000000}"/>
    <dataValidation allowBlank="1" showInputMessage="1" showErrorMessage="1" prompt="Kirjoita todellinen määrä tähän sarakkeeseen tämän otsikon alle" sqref="D4" xr:uid="{00000000-0002-0000-0200-000007000000}"/>
    <dataValidation allowBlank="1" showInputMessage="1" showErrorMessage="1" prompt="Arvioitujen ja todellisten henkilöstökulujen erotus lasketaan automaattisesti tähän sarakkeeseen tämän otsikon alle" sqref="F4" xr:uid="{00000000-0002-0000-0200-000008000000}"/>
    <dataValidation allowBlank="1" showInputMessage="1" showErrorMessage="1" errorTitle="HUOMAUTUS" error="Tämä solu täytetään automaattisesti, eikä sen päälle saa kirjoittaa. Jos tämän solun arvo korvataan toisella, laskentataulukon laskutoimitukset eivät toimi." sqref="F5:F14" xr:uid="{00000000-0002-0000-0200-000000000000}"/>
  </dataValidations>
  <printOptions horizontalCentered="1"/>
  <pageMargins left="0.25" right="0.25" top="0.25" bottom="0.25" header="0" footer="0"/>
  <pageSetup paperSize="9" fitToHeight="0" orientation="portrait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9" id="{A05D47DE-DAEF-437E-AEB3-B330BDE5B980}">
            <x14:iconSet iconSet="3Flag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Flags" iconId="0"/>
              <x14:cfIcon iconSet="NoIcons" iconId="0"/>
              <x14:cfIcon iconSet="NoIcons" iconId="0"/>
            </x14:iconSet>
          </x14:cfRule>
          <xm:sqref>G5:G7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39997558519241921"/>
    <pageSetUpPr autoPageBreaks="0" fitToPage="1"/>
  </sheetPr>
  <dimension ref="A1:G31"/>
  <sheetViews>
    <sheetView showGridLines="0" tabSelected="1" zoomScaleNormal="100" workbookViewId="0">
      <selection activeCell="D28" sqref="D28"/>
    </sheetView>
  </sheetViews>
  <sheetFormatPr defaultColWidth="9" defaultRowHeight="30" customHeight="1" x14ac:dyDescent="0.5"/>
  <cols>
    <col min="1" max="1" width="4.08984375" style="14" customWidth="1"/>
    <col min="2" max="2" width="29.26953125" style="14" customWidth="1"/>
    <col min="3" max="3" width="19" style="14" customWidth="1"/>
    <col min="4" max="4" width="18.90625" style="14" customWidth="1"/>
    <col min="5" max="5" width="26" style="14" hidden="1" customWidth="1"/>
    <col min="6" max="6" width="19" style="14" customWidth="1"/>
    <col min="7" max="7" width="4.08984375" style="38" customWidth="1"/>
    <col min="8" max="8" width="4.08984375" style="4" customWidth="1"/>
    <col min="9" max="16384" width="9" style="4"/>
  </cols>
  <sheetData>
    <row r="1" spans="1:7" s="5" customFormat="1" ht="31.5" customHeight="1" x14ac:dyDescent="0.7">
      <c r="A1" s="2"/>
      <c r="B1" s="1" t="str">
        <f>YRITYKSEN_NIMI</f>
        <v>Voimisteluseura Kyrön Kieppi</v>
      </c>
      <c r="C1" s="11"/>
      <c r="D1" s="11"/>
      <c r="E1" s="11"/>
      <c r="F1" s="11"/>
      <c r="G1" s="11"/>
    </row>
    <row r="2" spans="1:7" s="5" customFormat="1" ht="42" customHeight="1" x14ac:dyDescent="1.4">
      <c r="A2" s="2"/>
      <c r="B2" s="12" t="str">
        <f>BUDJETIN_otsikko</f>
        <v>VUOSIBUDJETTI</v>
      </c>
      <c r="C2" s="13"/>
      <c r="D2" s="13"/>
      <c r="E2" s="13"/>
      <c r="F2" s="13"/>
      <c r="G2" s="13"/>
    </row>
    <row r="3" spans="1:7" ht="15" customHeight="1" x14ac:dyDescent="0.5">
      <c r="G3" s="34"/>
    </row>
    <row r="4" spans="1:7" ht="30" customHeight="1" x14ac:dyDescent="0.5">
      <c r="B4" s="25" t="s">
        <v>25</v>
      </c>
      <c r="C4" s="26" t="s">
        <v>7</v>
      </c>
      <c r="D4" s="26" t="s">
        <v>9</v>
      </c>
      <c r="E4" s="25" t="s">
        <v>16</v>
      </c>
      <c r="F4" s="26" t="s">
        <v>12</v>
      </c>
      <c r="G4" s="39"/>
    </row>
    <row r="5" spans="1:7" ht="30" customHeight="1" x14ac:dyDescent="0.5">
      <c r="B5" s="30" t="s">
        <v>47</v>
      </c>
      <c r="C5" s="24">
        <v>11072</v>
      </c>
      <c r="D5" s="24">
        <v>0</v>
      </c>
      <c r="E5" s="31">
        <f>Liiketoiminnan_kulut[[#This Row],[TODELLINEN]]+(10^-6)*ROW(Liiketoiminnan_kulut[[#This Row],[TODELLINEN]])</f>
        <v>4.9999999999999996E-6</v>
      </c>
      <c r="F5" s="29">
        <f>Liiketoiminnan_kulut[[#This Row],[ARVIOITU]]-Liiketoiminnan_kulut[[#This Row],[TODELLINEN]]</f>
        <v>11072</v>
      </c>
      <c r="G5" s="36"/>
    </row>
    <row r="6" spans="1:7" ht="30" customHeight="1" x14ac:dyDescent="0.5">
      <c r="B6" s="41" t="s">
        <v>60</v>
      </c>
      <c r="C6" s="24">
        <v>800</v>
      </c>
      <c r="D6" s="24">
        <v>0</v>
      </c>
      <c r="E6" s="31">
        <f>Liiketoiminnan_kulut[[#This Row],[TODELLINEN]]+(10^-6)*ROW(Liiketoiminnan_kulut[[#This Row],[TODELLINEN]])</f>
        <v>6.0000000000000002E-6</v>
      </c>
      <c r="F6" s="29">
        <f>Liiketoiminnan_kulut[[#This Row],[ARVIOITU]]-Liiketoiminnan_kulut[[#This Row],[TODELLINEN]]</f>
        <v>800</v>
      </c>
      <c r="G6" s="36"/>
    </row>
    <row r="7" spans="1:7" ht="30" customHeight="1" x14ac:dyDescent="0.5">
      <c r="B7" s="41" t="s">
        <v>24</v>
      </c>
      <c r="C7" s="24">
        <v>4000</v>
      </c>
      <c r="D7" s="24">
        <v>0</v>
      </c>
      <c r="E7" s="31">
        <f>Liiketoiminnan_kulut[[#This Row],[TODELLINEN]]+(10^-6)*ROW(Liiketoiminnan_kulut[[#This Row],[TODELLINEN]])</f>
        <v>6.9999999999999999E-6</v>
      </c>
      <c r="F7" s="29">
        <f>Liiketoiminnan_kulut[[#This Row],[ARVIOITU]]-Liiketoiminnan_kulut[[#This Row],[TODELLINEN]]</f>
        <v>4000</v>
      </c>
      <c r="G7" s="36"/>
    </row>
    <row r="8" spans="1:7" ht="30" customHeight="1" x14ac:dyDescent="0.5">
      <c r="B8" s="41" t="s">
        <v>23</v>
      </c>
      <c r="C8" s="24">
        <v>110</v>
      </c>
      <c r="D8" s="24">
        <v>0</v>
      </c>
      <c r="E8" s="31">
        <f>Liiketoiminnan_kulut[[#This Row],[TODELLINEN]]+(10^-6)*ROW(Liiketoiminnan_kulut[[#This Row],[TODELLINEN]])</f>
        <v>7.9999999999999996E-6</v>
      </c>
      <c r="F8" s="29">
        <f>Liiketoiminnan_kulut[[#This Row],[ARVIOITU]]-Liiketoiminnan_kulut[[#This Row],[TODELLINEN]]</f>
        <v>110</v>
      </c>
      <c r="G8" s="36"/>
    </row>
    <row r="9" spans="1:7" ht="30" customHeight="1" x14ac:dyDescent="0.5">
      <c r="B9" s="30" t="s">
        <v>26</v>
      </c>
      <c r="C9" s="24">
        <v>1200</v>
      </c>
      <c r="D9" s="40">
        <v>0</v>
      </c>
      <c r="E9" s="31">
        <f>Liiketoiminnan_kulut[[#This Row],[TODELLINEN]]+(10^-6)*ROW(Liiketoiminnan_kulut[[#This Row],[TODELLINEN]])</f>
        <v>9.0000000000000002E-6</v>
      </c>
      <c r="F9" s="29">
        <f>Liiketoiminnan_kulut[[#This Row],[ARVIOITU]]-Liiketoiminnan_kulut[[#This Row],[TODELLINEN]]</f>
        <v>1200</v>
      </c>
      <c r="G9" s="36"/>
    </row>
    <row r="10" spans="1:7" ht="30" customHeight="1" x14ac:dyDescent="0.5">
      <c r="B10" s="30" t="s">
        <v>61</v>
      </c>
      <c r="C10" s="24">
        <v>850</v>
      </c>
      <c r="D10" s="40">
        <v>0</v>
      </c>
      <c r="E10" s="31">
        <f>Liiketoiminnan_kulut[[#This Row],[TODELLINEN]]+(10^-6)*ROW(Liiketoiminnan_kulut[[#This Row],[TODELLINEN]])</f>
        <v>9.9999999999999991E-6</v>
      </c>
      <c r="F10" s="29">
        <f>Liiketoiminnan_kulut[[#This Row],[ARVIOITU]]-Liiketoiminnan_kulut[[#This Row],[TODELLINEN]]</f>
        <v>850</v>
      </c>
      <c r="G10" s="36"/>
    </row>
    <row r="11" spans="1:7" ht="30" customHeight="1" x14ac:dyDescent="0.5">
      <c r="B11" s="30" t="s">
        <v>27</v>
      </c>
      <c r="C11" s="24">
        <v>1750</v>
      </c>
      <c r="D11" s="24">
        <v>0</v>
      </c>
      <c r="E11" s="31">
        <f>Liiketoiminnan_kulut[[#This Row],[TODELLINEN]]+(10^-6)*ROW(Liiketoiminnan_kulut[[#This Row],[TODELLINEN]])</f>
        <v>1.1E-5</v>
      </c>
      <c r="F11" s="29">
        <f>Liiketoiminnan_kulut[[#This Row],[ARVIOITU]]-Liiketoiminnan_kulut[[#This Row],[TODELLINEN]]</f>
        <v>1750</v>
      </c>
      <c r="G11" s="36"/>
    </row>
    <row r="12" spans="1:7" ht="30" customHeight="1" x14ac:dyDescent="0.5">
      <c r="B12" s="30" t="s">
        <v>62</v>
      </c>
      <c r="C12" s="24">
        <v>250</v>
      </c>
      <c r="D12" s="24">
        <v>0</v>
      </c>
      <c r="E12" s="31">
        <f>Liiketoiminnan_kulut[[#This Row],[TODELLINEN]]+(10^-6)*ROW(Liiketoiminnan_kulut[[#This Row],[TODELLINEN]])</f>
        <v>1.2E-5</v>
      </c>
      <c r="F12" s="29">
        <f>Liiketoiminnan_kulut[[#This Row],[ARVIOITU]]-Liiketoiminnan_kulut[[#This Row],[TODELLINEN]]</f>
        <v>250</v>
      </c>
      <c r="G12" s="36"/>
    </row>
    <row r="13" spans="1:7" ht="30" customHeight="1" x14ac:dyDescent="0.5">
      <c r="B13" s="30" t="s">
        <v>63</v>
      </c>
      <c r="C13" s="24">
        <v>1500</v>
      </c>
      <c r="D13" s="24">
        <v>0</v>
      </c>
      <c r="E13" s="31">
        <f>Liiketoiminnan_kulut[[#This Row],[TODELLINEN]]+(10^-6)*ROW(Liiketoiminnan_kulut[[#This Row],[TODELLINEN]])</f>
        <v>1.2999999999999999E-5</v>
      </c>
      <c r="F13" s="29">
        <f>Liiketoiminnan_kulut[[#This Row],[ARVIOITU]]-Liiketoiminnan_kulut[[#This Row],[TODELLINEN]]</f>
        <v>1500</v>
      </c>
      <c r="G13" s="36"/>
    </row>
    <row r="14" spans="1:7" ht="30" customHeight="1" x14ac:dyDescent="0.5">
      <c r="B14" s="30" t="s">
        <v>28</v>
      </c>
      <c r="C14" s="24">
        <v>280</v>
      </c>
      <c r="D14" s="24">
        <v>0</v>
      </c>
      <c r="E14" s="31">
        <f>Liiketoiminnan_kulut[[#This Row],[TODELLINEN]]+(10^-6)*ROW(Liiketoiminnan_kulut[[#This Row],[TODELLINEN]])</f>
        <v>1.4E-5</v>
      </c>
      <c r="F14" s="29">
        <f>Liiketoiminnan_kulut[[#This Row],[ARVIOITU]]-Liiketoiminnan_kulut[[#This Row],[TODELLINEN]]</f>
        <v>280</v>
      </c>
      <c r="G14" s="36"/>
    </row>
    <row r="15" spans="1:7" ht="30" customHeight="1" x14ac:dyDescent="0.5">
      <c r="B15" s="30" t="s">
        <v>29</v>
      </c>
      <c r="C15" s="24">
        <v>800</v>
      </c>
      <c r="D15" s="24">
        <v>0</v>
      </c>
      <c r="E15" s="31">
        <f>Liiketoiminnan_kulut[[#This Row],[TODELLINEN]]+(10^-6)*ROW(Liiketoiminnan_kulut[[#This Row],[TODELLINEN]])</f>
        <v>1.4999999999999999E-5</v>
      </c>
      <c r="F15" s="29">
        <f>Liiketoiminnan_kulut[[#This Row],[ARVIOITU]]-Liiketoiminnan_kulut[[#This Row],[TODELLINEN]]</f>
        <v>800</v>
      </c>
      <c r="G15" s="36"/>
    </row>
    <row r="16" spans="1:7" ht="30" customHeight="1" x14ac:dyDescent="0.5">
      <c r="B16" s="30" t="s">
        <v>30</v>
      </c>
      <c r="C16" s="24">
        <v>1000</v>
      </c>
      <c r="D16" s="24">
        <v>0</v>
      </c>
      <c r="E16" s="31">
        <f>Liiketoiminnan_kulut[[#This Row],[TODELLINEN]]+(10^-6)*ROW(Liiketoiminnan_kulut[[#This Row],[TODELLINEN]])</f>
        <v>1.5999999999999999E-5</v>
      </c>
      <c r="F16" s="29">
        <f>Liiketoiminnan_kulut[[#This Row],[ARVIOITU]]-Liiketoiminnan_kulut[[#This Row],[TODELLINEN]]</f>
        <v>1000</v>
      </c>
      <c r="G16" s="36"/>
    </row>
    <row r="17" spans="2:7" ht="30" customHeight="1" x14ac:dyDescent="0.5">
      <c r="B17" s="30" t="s">
        <v>31</v>
      </c>
      <c r="C17" s="24">
        <v>300</v>
      </c>
      <c r="D17" s="24">
        <v>0</v>
      </c>
      <c r="E17" s="31">
        <f>Liiketoiminnan_kulut[[#This Row],[TODELLINEN]]+(10^-6)*ROW(Liiketoiminnan_kulut[[#This Row],[TODELLINEN]])</f>
        <v>1.7E-5</v>
      </c>
      <c r="F17" s="29">
        <f>Liiketoiminnan_kulut[[#This Row],[ARVIOITU]]-Liiketoiminnan_kulut[[#This Row],[TODELLINEN]]</f>
        <v>300</v>
      </c>
      <c r="G17" s="36"/>
    </row>
    <row r="18" spans="2:7" ht="30" customHeight="1" x14ac:dyDescent="0.5">
      <c r="B18" s="30" t="s">
        <v>32</v>
      </c>
      <c r="C18" s="24">
        <v>2800</v>
      </c>
      <c r="D18" s="24">
        <v>0</v>
      </c>
      <c r="E18" s="31">
        <f>Liiketoiminnan_kulut[[#This Row],[TODELLINEN]]+(10^-6)*ROW(Liiketoiminnan_kulut[[#This Row],[TODELLINEN]])</f>
        <v>1.8E-5</v>
      </c>
      <c r="F18" s="29">
        <f>Liiketoiminnan_kulut[[#This Row],[ARVIOITU]]-Liiketoiminnan_kulut[[#This Row],[TODELLINEN]]</f>
        <v>2800</v>
      </c>
      <c r="G18" s="36"/>
    </row>
    <row r="19" spans="2:7" ht="30" customHeight="1" x14ac:dyDescent="0.5">
      <c r="B19" s="30" t="s">
        <v>33</v>
      </c>
      <c r="C19" s="24">
        <v>300</v>
      </c>
      <c r="D19" s="24">
        <v>0</v>
      </c>
      <c r="E19" s="31">
        <f>Liiketoiminnan_kulut[[#This Row],[TODELLINEN]]+(10^-6)*ROW(Liiketoiminnan_kulut[[#This Row],[TODELLINEN]])</f>
        <v>1.8999999999999998E-5</v>
      </c>
      <c r="F19" s="29">
        <f>Liiketoiminnan_kulut[[#This Row],[ARVIOITU]]-Liiketoiminnan_kulut[[#This Row],[TODELLINEN]]</f>
        <v>300</v>
      </c>
      <c r="G19" s="36"/>
    </row>
    <row r="20" spans="2:7" ht="30" customHeight="1" x14ac:dyDescent="0.5">
      <c r="B20" s="30" t="s">
        <v>34</v>
      </c>
      <c r="C20" s="24">
        <v>700</v>
      </c>
      <c r="D20" s="24">
        <v>0</v>
      </c>
      <c r="E20" s="31">
        <f>Liiketoiminnan_kulut[[#This Row],[TODELLINEN]]+(10^-6)*ROW(Liiketoiminnan_kulut[[#This Row],[TODELLINEN]])</f>
        <v>1.9999999999999998E-5</v>
      </c>
      <c r="F20" s="29">
        <f>Liiketoiminnan_kulut[[#This Row],[ARVIOITU]]-Liiketoiminnan_kulut[[#This Row],[TODELLINEN]]</f>
        <v>700</v>
      </c>
      <c r="G20" s="36"/>
    </row>
    <row r="21" spans="2:7" ht="30" customHeight="1" x14ac:dyDescent="0.5">
      <c r="B21" s="30" t="s">
        <v>35</v>
      </c>
      <c r="C21" s="24">
        <v>200</v>
      </c>
      <c r="D21" s="24">
        <v>0</v>
      </c>
      <c r="E21" s="31">
        <f>Liiketoiminnan_kulut[[#This Row],[TODELLINEN]]+(10^-6)*ROW(Liiketoiminnan_kulut[[#This Row],[TODELLINEN]])</f>
        <v>2.0999999999999999E-5</v>
      </c>
      <c r="F21" s="29">
        <f>Liiketoiminnan_kulut[[#This Row],[ARVIOITU]]-Liiketoiminnan_kulut[[#This Row],[TODELLINEN]]</f>
        <v>200</v>
      </c>
      <c r="G21" s="36"/>
    </row>
    <row r="22" spans="2:7" ht="30" customHeight="1" x14ac:dyDescent="0.5">
      <c r="B22" s="30" t="s">
        <v>36</v>
      </c>
      <c r="C22" s="24">
        <v>200</v>
      </c>
      <c r="D22" s="24">
        <v>0</v>
      </c>
      <c r="E22" s="31">
        <f>Liiketoiminnan_kulut[[#This Row],[TODELLINEN]]+(10^-6)*ROW(Liiketoiminnan_kulut[[#This Row],[TODELLINEN]])</f>
        <v>2.1999999999999999E-5</v>
      </c>
      <c r="F22" s="29">
        <f>Liiketoiminnan_kulut[[#This Row],[ARVIOITU]]-Liiketoiminnan_kulut[[#This Row],[TODELLINEN]]</f>
        <v>200</v>
      </c>
      <c r="G22" s="36"/>
    </row>
    <row r="23" spans="2:7" ht="30" customHeight="1" x14ac:dyDescent="0.5">
      <c r="B23" s="30" t="s">
        <v>37</v>
      </c>
      <c r="C23" s="24">
        <v>30</v>
      </c>
      <c r="D23" s="24">
        <v>0</v>
      </c>
      <c r="E23" s="31">
        <f>Liiketoiminnan_kulut[[#This Row],[TODELLINEN]]+(10^-6)*ROW(Liiketoiminnan_kulut[[#This Row],[TODELLINEN]])</f>
        <v>2.3E-5</v>
      </c>
      <c r="F23" s="29">
        <f>Liiketoiminnan_kulut[[#This Row],[ARVIOITU]]-Liiketoiminnan_kulut[[#This Row],[TODELLINEN]]</f>
        <v>30</v>
      </c>
      <c r="G23" s="36"/>
    </row>
    <row r="24" spans="2:7" ht="30" customHeight="1" x14ac:dyDescent="0.5">
      <c r="B24" s="30" t="s">
        <v>38</v>
      </c>
      <c r="C24" s="24">
        <v>120</v>
      </c>
      <c r="D24" s="24">
        <v>0</v>
      </c>
      <c r="E24" s="31">
        <f>Liiketoiminnan_kulut[[#This Row],[TODELLINEN]]+(10^-6)*ROW(Liiketoiminnan_kulut[[#This Row],[TODELLINEN]])</f>
        <v>2.4000000000000001E-5</v>
      </c>
      <c r="F24" s="29">
        <f>Liiketoiminnan_kulut[[#This Row],[ARVIOITU]]-Liiketoiminnan_kulut[[#This Row],[TODELLINEN]]</f>
        <v>120</v>
      </c>
      <c r="G24" s="36"/>
    </row>
    <row r="25" spans="2:7" ht="30" customHeight="1" x14ac:dyDescent="0.5">
      <c r="B25" s="30" t="s">
        <v>39</v>
      </c>
      <c r="C25" s="24">
        <v>100</v>
      </c>
      <c r="D25" s="24">
        <v>0</v>
      </c>
      <c r="E25" s="31">
        <f>Liiketoiminnan_kulut[[#This Row],[TODELLINEN]]+(10^-6)*ROW(Liiketoiminnan_kulut[[#This Row],[TODELLINEN]])</f>
        <v>2.4999999999999998E-5</v>
      </c>
      <c r="F25" s="29">
        <f>Liiketoiminnan_kulut[[#This Row],[ARVIOITU]]-Liiketoiminnan_kulut[[#This Row],[TODELLINEN]]</f>
        <v>100</v>
      </c>
      <c r="G25" s="37"/>
    </row>
    <row r="26" spans="2:7" ht="30" customHeight="1" x14ac:dyDescent="0.5">
      <c r="B26" s="30" t="s">
        <v>64</v>
      </c>
      <c r="C26" s="24">
        <v>400</v>
      </c>
      <c r="D26" s="24">
        <v>0</v>
      </c>
      <c r="E26" s="31">
        <f>Liiketoiminnan_kulut[[#This Row],[TODELLINEN]]+(10^-6)*ROW(Liiketoiminnan_kulut[[#This Row],[TODELLINEN]])</f>
        <v>2.5999999999999998E-5</v>
      </c>
      <c r="F26" s="29">
        <f>Liiketoiminnan_kulut[[#This Row],[ARVIOITU]]-Liiketoiminnan_kulut[[#This Row],[TODELLINEN]]</f>
        <v>400</v>
      </c>
    </row>
    <row r="27" spans="2:7" ht="30" customHeight="1" x14ac:dyDescent="0.5">
      <c r="B27" s="30" t="s">
        <v>40</v>
      </c>
      <c r="C27" s="24">
        <v>400</v>
      </c>
      <c r="D27" s="24">
        <v>0</v>
      </c>
      <c r="E27" s="31">
        <f>Liiketoiminnan_kulut[[#This Row],[TODELLINEN]]+(10^-6)*ROW(Liiketoiminnan_kulut[[#This Row],[TODELLINEN]])</f>
        <v>2.6999999999999999E-5</v>
      </c>
      <c r="F27" s="29">
        <f>Liiketoiminnan_kulut[[#This Row],[ARVIOITU]]-Liiketoiminnan_kulut[[#This Row],[TODELLINEN]]</f>
        <v>400</v>
      </c>
    </row>
    <row r="28" spans="2:7" ht="30" customHeight="1" x14ac:dyDescent="0.5">
      <c r="B28" s="41" t="s">
        <v>41</v>
      </c>
      <c r="C28" s="24">
        <v>250</v>
      </c>
      <c r="D28" s="24">
        <v>0</v>
      </c>
      <c r="E28" s="31">
        <f>Liiketoiminnan_kulut[[#This Row],[TODELLINEN]]+(10^-6)*ROW(Liiketoiminnan_kulut[[#This Row],[TODELLINEN]])</f>
        <v>2.8E-5</v>
      </c>
      <c r="F28" s="29">
        <f>Liiketoiminnan_kulut[[#This Row],[ARVIOITU]]-Liiketoiminnan_kulut[[#This Row],[TODELLINEN]]</f>
        <v>250</v>
      </c>
    </row>
    <row r="29" spans="2:7" ht="30" customHeight="1" x14ac:dyDescent="0.5">
      <c r="B29" s="41" t="s">
        <v>42</v>
      </c>
      <c r="C29" s="24">
        <v>2000</v>
      </c>
      <c r="D29" s="24">
        <v>0</v>
      </c>
      <c r="E29" s="31">
        <f>Liiketoiminnan_kulut[[#This Row],[TODELLINEN]]+(10^-6)*ROW(Liiketoiminnan_kulut[[#This Row],[TODELLINEN]])</f>
        <v>2.9E-5</v>
      </c>
      <c r="F29" s="29">
        <f>Liiketoiminnan_kulut[[#This Row],[ARVIOITU]]-Liiketoiminnan_kulut[[#This Row],[TODELLINEN]]</f>
        <v>2000</v>
      </c>
    </row>
    <row r="30" spans="2:7" ht="30" customHeight="1" x14ac:dyDescent="0.5">
      <c r="B30" s="41" t="s">
        <v>43</v>
      </c>
      <c r="C30" s="24">
        <v>500</v>
      </c>
      <c r="D30" s="24">
        <v>0</v>
      </c>
      <c r="E30" s="31">
        <f>Liiketoiminnan_kulut[[#This Row],[TODELLINEN]]+(10^-6)*ROW(Liiketoiminnan_kulut[[#This Row],[TODELLINEN]])</f>
        <v>2.9999999999999997E-5</v>
      </c>
      <c r="F30" s="29">
        <f>Liiketoiminnan_kulut[[#This Row],[ARVIOITU]]-Liiketoiminnan_kulut[[#This Row],[TODELLINEN]]</f>
        <v>500</v>
      </c>
    </row>
    <row r="31" spans="2:7" ht="30" customHeight="1" x14ac:dyDescent="0.5">
      <c r="B31" t="s">
        <v>44</v>
      </c>
      <c r="C31" s="42">
        <f>SUBTOTAL(109,Liiketoiminnan_kulut[ARVIOITU])</f>
        <v>31912</v>
      </c>
      <c r="D31" s="42">
        <f>SUBTOTAL(109,Liiketoiminnan_kulut[TODELLINEN])</f>
        <v>0</v>
      </c>
      <c r="E31" s="43"/>
      <c r="F31" s="42">
        <f>SUBTOTAL(109,Liiketoiminnan_kulut[EROTUS])</f>
        <v>31912</v>
      </c>
    </row>
  </sheetData>
  <sheetProtection insertColumns="0" insertRows="0" deleteColumns="0" deleteRows="0" selectLockedCells="1" autoFilter="0"/>
  <dataConsolidate/>
  <conditionalFormatting sqref="F31">
    <cfRule type="cellIs" dxfId="12" priority="1" operator="lessThan">
      <formula>0</formula>
    </cfRule>
  </conditionalFormatting>
  <dataValidations count="9">
    <dataValidation type="custom" allowBlank="1" showInputMessage="1" showErrorMessage="1" errorTitle="HUOMAUTUS" error="Tämä solu täytetään automaattisesti, eikä sen päälle saa kirjoittaa. Jos tämän solun arvo korvataan toisella, laskentataulukon laskutoimitukset eivät toimi." sqref="G5:G24" xr:uid="{00000000-0002-0000-0300-000000000000}">
      <formula1>LEN(G5)=""</formula1>
    </dataValidation>
    <dataValidation allowBlank="1" showInputMessage="1" showErrorMessage="1" prompt="Kirjoita kuukausittaiset liiketoiminnan kulut tähän laskentataulukkoon" sqref="A1" xr:uid="{00000000-0002-0000-0300-000002000000}"/>
    <dataValidation allowBlank="1" showInputMessage="1" showErrorMessage="1" prompt="Yrityksen nimi päivittyy automaattisesti tähän soluun" sqref="B1" xr:uid="{00000000-0002-0000-0300-000003000000}"/>
    <dataValidation allowBlank="1" showInputMessage="1" showErrorMessage="1" prompt="Otsikko päivittyy automaattisesti tähän soluun. Kirjoita kuukausittaisten liiketoiminnan kulujen tiedot taulukkoon alla" sqref="B2" xr:uid="{00000000-0002-0000-0300-000004000000}"/>
    <dataValidation allowBlank="1" showInputMessage="1" showErrorMessage="1" prompt="Kirjoita liiketoiminnan kulut tähän sarakkeeseen tämän otsikon alle. Voit etsiä tiettyjä merkintöjä otsikkosuodattimien avulla" sqref="B4" xr:uid="{00000000-0002-0000-0300-000005000000}"/>
    <dataValidation allowBlank="1" showInputMessage="1" showErrorMessage="1" prompt="Kirjoita arvioitu määrä tähän sarakkeeseen tämän otsikon alle" sqref="C4" xr:uid="{00000000-0002-0000-0300-000006000000}"/>
    <dataValidation allowBlank="1" showInputMessage="1" showErrorMessage="1" prompt="Kirjoita todellinen määrä tähän sarakkeeseen tämän otsikon alle" sqref="D4" xr:uid="{00000000-0002-0000-0300-000007000000}"/>
    <dataValidation allowBlank="1" showInputMessage="1" showErrorMessage="1" prompt="Arvioitujen ja todellisten liiketoiminnan kulujen erotus lasketaan automaattisesti tähän sarakkeeseen tämän otsikon alle" sqref="F4" xr:uid="{00000000-0002-0000-0300-000008000000}"/>
    <dataValidation allowBlank="1" showInputMessage="1" showErrorMessage="1" errorTitle="HUOMAUTUS" error="Tämä solu täytetään automaattisesti, eikä sen päälle saa kirjoittaa. Jos tämän solun arvo korvataan toisella, laskentataulukon laskutoimitukset eivät toimi." sqref="F5:F30" xr:uid="{00000000-0002-0000-0300-000001000000}"/>
  </dataValidations>
  <printOptions horizontalCentered="1"/>
  <pageMargins left="0.25" right="0.25" top="0.25" bottom="0.25" header="0" footer="0"/>
  <pageSetup paperSize="9" scale="83" orientation="portrait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E8DFEDF7-DD2B-4BDC-AEAC-141B22E8ECA0}">
            <x14:iconSet iconSet="3Flag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Flags" iconId="0"/>
              <x14:cfIcon iconSet="NoIcons" iconId="0"/>
              <x14:cfIcon iconSet="NoIcons" iconId="0"/>
            </x14:iconSet>
          </x14:cfRule>
          <xm:sqref>G5:G24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4</vt:i4>
      </vt:variant>
      <vt:variant>
        <vt:lpstr>Nimetyt alueet</vt:lpstr>
      </vt:variant>
      <vt:variant>
        <vt:i4>10</vt:i4>
      </vt:variant>
    </vt:vector>
  </HeadingPairs>
  <TitlesOfParts>
    <vt:vector size="14" baseType="lpstr">
      <vt:lpstr>Kuukausibudjetin yhteenveto</vt:lpstr>
      <vt:lpstr>Tulot</vt:lpstr>
      <vt:lpstr>Henkilöstökulut</vt:lpstr>
      <vt:lpstr>Yhdistyksen kulut</vt:lpstr>
      <vt:lpstr>BUDJETIN_otsikko</vt:lpstr>
      <vt:lpstr>Otsikko_1</vt:lpstr>
      <vt:lpstr>Otsikko_2</vt:lpstr>
      <vt:lpstr>Otsikko_3</vt:lpstr>
      <vt:lpstr>Otsikko_4</vt:lpstr>
      <vt:lpstr>Sarakeotsikko1</vt:lpstr>
      <vt:lpstr>Henkilöstökulut!Tulostusotsikot</vt:lpstr>
      <vt:lpstr>Tulot!Tulostusotsikot</vt:lpstr>
      <vt:lpstr>'Yhdistyksen kulut'!Tulostusotsikot</vt:lpstr>
      <vt:lpstr>YRITYKSEN_NIMI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Ulrika Rissanen</dc:creator>
  <cp:lastModifiedBy>Ulrika</cp:lastModifiedBy>
  <cp:lastPrinted>2020-07-11T14:46:42Z</cp:lastPrinted>
  <dcterms:created xsi:type="dcterms:W3CDTF">2017-11-25T19:49:04Z</dcterms:created>
  <dcterms:modified xsi:type="dcterms:W3CDTF">2020-07-28T11:26:41Z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2017-11-25T19:49:12.3280575Z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