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ka\"/>
    </mc:Choice>
  </mc:AlternateContent>
  <xr:revisionPtr revIDLastSave="0" documentId="13_ncr:1_{ACB3B412-6643-4F47-846D-C115BF7F9936}" xr6:coauthVersionLast="44" xr6:coauthVersionMax="44" xr10:uidLastSave="{00000000-0000-0000-0000-000000000000}"/>
  <bookViews>
    <workbookView xWindow="-120" yWindow="-120" windowWidth="29040" windowHeight="16440" xr2:uid="{AE1306A9-9E15-4DD8-82D2-A703EDB0CAC9}"/>
  </bookViews>
  <sheets>
    <sheet name="Etusivu" sheetId="20" r:id="rId1"/>
    <sheet name="M35+" sheetId="17" r:id="rId2"/>
    <sheet name="N35+" sheetId="18" r:id="rId3"/>
    <sheet name="M" sheetId="15" r:id="rId4"/>
    <sheet name="N" sheetId="16" r:id="rId5"/>
    <sheet name="M19" sheetId="13" r:id="rId6"/>
    <sheet name="N19" sheetId="14" r:id="rId7"/>
    <sheet name="M17" sheetId="11" r:id="rId8"/>
    <sheet name="N17" sheetId="12" r:id="rId9"/>
    <sheet name="P15" sheetId="5" r:id="rId10"/>
    <sheet name="T15" sheetId="7" r:id="rId11"/>
    <sheet name="P13" sheetId="2" r:id="rId12"/>
    <sheet name="T13" sheetId="8" r:id="rId13"/>
    <sheet name="P11" sheetId="3" r:id="rId14"/>
    <sheet name="T11" sheetId="9" r:id="rId15"/>
    <sheet name="P9" sheetId="4" r:id="rId16"/>
    <sheet name="T9" sheetId="10" r:id="rId17"/>
    <sheet name="Lähtötiedot" sheetId="1" r:id="rId18"/>
    <sheet name="Aikuisurheilijoiden arvotaul." sheetId="19" r:id="rId19"/>
  </sheets>
  <definedNames>
    <definedName name="_xlnm.Print_Area" localSheetId="3">M!$A$1:$AJ$30</definedName>
    <definedName name="_xlnm.Print_Area" localSheetId="7">'M17'!$A$1:$AJ$30</definedName>
    <definedName name="_xlnm.Print_Area" localSheetId="5">'M19'!$A$1:$AJ$30</definedName>
    <definedName name="_xlnm.Print_Area" localSheetId="1">'M35+'!$A$1:$AL$29</definedName>
    <definedName name="_xlnm.Print_Area" localSheetId="4">N!$A$1:$AJ$30</definedName>
    <definedName name="_xlnm.Print_Area" localSheetId="8">'N17'!$A$1:$AJ$29</definedName>
    <definedName name="_xlnm.Print_Area" localSheetId="6">'N19'!$A$1:$AJ$30</definedName>
    <definedName name="_xlnm.Print_Area" localSheetId="2">'N35+'!$A$1:$AN$29</definedName>
    <definedName name="_xlnm.Print_Area" localSheetId="13">'P11'!$A$1:$AH$30</definedName>
    <definedName name="_xlnm.Print_Area" localSheetId="11">'P13'!$A$1:$AH$30</definedName>
    <definedName name="_xlnm.Print_Area" localSheetId="9">'P15'!$A$1:$AH$30</definedName>
    <definedName name="_xlnm.Print_Area" localSheetId="15">'P9'!$A$1:$AH$30</definedName>
    <definedName name="_xlnm.Print_Area" localSheetId="14">'T11'!$A$1:$AH$30</definedName>
    <definedName name="_xlnm.Print_Area" localSheetId="12">'T13'!$A$1:$AH$30</definedName>
    <definedName name="_xlnm.Print_Area" localSheetId="10">'T15'!$A$1:$AH$30</definedName>
    <definedName name="_xlnm.Print_Area" localSheetId="16">'T9'!$A$1:$AH$30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0" i="12" l="1"/>
  <c r="AB20" i="12"/>
  <c r="Z20" i="12"/>
  <c r="X20" i="12"/>
  <c r="V20" i="12"/>
  <c r="T20" i="12"/>
  <c r="R20" i="12"/>
  <c r="P20" i="12"/>
  <c r="N20" i="12"/>
  <c r="L20" i="12"/>
  <c r="J20" i="12"/>
  <c r="H20" i="12"/>
  <c r="F20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D13" i="12"/>
  <c r="AD12" i="12"/>
  <c r="AB12" i="12"/>
  <c r="Z12" i="12"/>
  <c r="X12" i="12"/>
  <c r="V12" i="12"/>
  <c r="D12" i="12" s="1"/>
  <c r="T12" i="12"/>
  <c r="R12" i="12"/>
  <c r="P12" i="12"/>
  <c r="N12" i="12"/>
  <c r="L12" i="12"/>
  <c r="J12" i="12"/>
  <c r="H12" i="12"/>
  <c r="F12" i="12"/>
  <c r="AD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D11" i="12"/>
  <c r="AD10" i="12"/>
  <c r="AB10" i="12"/>
  <c r="Z10" i="12"/>
  <c r="X10" i="12"/>
  <c r="V10" i="12"/>
  <c r="T10" i="12"/>
  <c r="R10" i="12"/>
  <c r="P10" i="12"/>
  <c r="N10" i="12"/>
  <c r="D10" i="12" s="1"/>
  <c r="L10" i="12"/>
  <c r="J10" i="12"/>
  <c r="H10" i="12"/>
  <c r="F10" i="12"/>
  <c r="AD9" i="12"/>
  <c r="AB9" i="12"/>
  <c r="Z9" i="12"/>
  <c r="X9" i="12"/>
  <c r="V9" i="12"/>
  <c r="T9" i="12"/>
  <c r="R9" i="12"/>
  <c r="P9" i="12"/>
  <c r="N9" i="12"/>
  <c r="L9" i="12"/>
  <c r="J9" i="12"/>
  <c r="H9" i="12"/>
  <c r="F9" i="12"/>
  <c r="D9" i="12"/>
  <c r="AD8" i="12"/>
  <c r="AB8" i="12"/>
  <c r="Z8" i="12"/>
  <c r="X8" i="12"/>
  <c r="V8" i="12"/>
  <c r="T8" i="12"/>
  <c r="R8" i="12"/>
  <c r="P8" i="12"/>
  <c r="N8" i="12"/>
  <c r="L8" i="12"/>
  <c r="J8" i="12"/>
  <c r="D8" i="12" s="1"/>
  <c r="H8" i="12"/>
  <c r="F8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D7" i="12"/>
  <c r="AD6" i="12"/>
  <c r="AB6" i="12"/>
  <c r="Z6" i="12"/>
  <c r="X6" i="12"/>
  <c r="V6" i="12"/>
  <c r="T6" i="12"/>
  <c r="R6" i="12"/>
  <c r="P6" i="12"/>
  <c r="N6" i="12"/>
  <c r="L6" i="12"/>
  <c r="J6" i="12"/>
  <c r="H6" i="12"/>
  <c r="F6" i="12"/>
  <c r="D6" i="12" s="1"/>
  <c r="AD5" i="12"/>
  <c r="AB5" i="12"/>
  <c r="Z5" i="12"/>
  <c r="X5" i="12"/>
  <c r="V5" i="12"/>
  <c r="T5" i="12"/>
  <c r="R5" i="12"/>
  <c r="P5" i="12"/>
  <c r="N5" i="12"/>
  <c r="L5" i="12"/>
  <c r="J5" i="12"/>
  <c r="H5" i="12"/>
  <c r="F5" i="12"/>
  <c r="D5" i="12"/>
  <c r="F3" i="12"/>
  <c r="H3" i="12"/>
  <c r="J3" i="12"/>
  <c r="L3" i="12"/>
  <c r="N3" i="12"/>
  <c r="P3" i="12"/>
  <c r="R3" i="12"/>
  <c r="T3" i="12"/>
  <c r="V3" i="12"/>
  <c r="X3" i="12"/>
  <c r="D3" i="12" s="1"/>
  <c r="Z3" i="12"/>
  <c r="AB3" i="12"/>
  <c r="AD3" i="12"/>
  <c r="F4" i="12"/>
  <c r="H4" i="12"/>
  <c r="J4" i="12"/>
  <c r="L4" i="12"/>
  <c r="N4" i="12"/>
  <c r="P4" i="12"/>
  <c r="R4" i="12"/>
  <c r="T4" i="12"/>
  <c r="V4" i="12"/>
  <c r="X4" i="12"/>
  <c r="D4" i="12" s="1"/>
  <c r="Z4" i="12"/>
  <c r="AB4" i="12"/>
  <c r="AD4" i="12"/>
  <c r="F2" i="12"/>
  <c r="H2" i="12"/>
  <c r="J2" i="12"/>
  <c r="L2" i="12"/>
  <c r="N2" i="12"/>
  <c r="P2" i="12"/>
  <c r="R2" i="12"/>
  <c r="T2" i="12"/>
  <c r="V2" i="12"/>
  <c r="X2" i="12"/>
  <c r="Z2" i="12"/>
  <c r="AB2" i="12"/>
  <c r="AD2" i="12"/>
  <c r="D2" i="12" l="1"/>
  <c r="AC2" i="17"/>
  <c r="Y2" i="17"/>
  <c r="D2" i="14" l="1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AH17" i="2"/>
  <c r="AF17" i="2"/>
  <c r="AD17" i="2"/>
  <c r="AB17" i="2"/>
  <c r="Z17" i="2"/>
  <c r="X17" i="2"/>
  <c r="D17" i="2" s="1"/>
  <c r="V17" i="2"/>
  <c r="T17" i="2"/>
  <c r="R17" i="2"/>
  <c r="P17" i="2"/>
  <c r="N17" i="2"/>
  <c r="L17" i="2"/>
  <c r="J17" i="2"/>
  <c r="H17" i="2"/>
  <c r="F17" i="2"/>
  <c r="AH20" i="7" l="1"/>
  <c r="AF20" i="7"/>
  <c r="AD20" i="7"/>
  <c r="AB20" i="7"/>
  <c r="Z20" i="7"/>
  <c r="X20" i="7"/>
  <c r="V20" i="7"/>
  <c r="T20" i="7"/>
  <c r="R20" i="7"/>
  <c r="P20" i="7"/>
  <c r="N20" i="7"/>
  <c r="L20" i="7"/>
  <c r="J20" i="7"/>
  <c r="H20" i="7"/>
  <c r="F20" i="7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F7" i="3"/>
  <c r="H7" i="3"/>
  <c r="J7" i="3"/>
  <c r="L7" i="3"/>
  <c r="N7" i="3"/>
  <c r="P7" i="3"/>
  <c r="R7" i="3"/>
  <c r="T7" i="3"/>
  <c r="V7" i="3"/>
  <c r="X7" i="3"/>
  <c r="Z7" i="3"/>
  <c r="AB7" i="3"/>
  <c r="AD7" i="3"/>
  <c r="AF7" i="3"/>
  <c r="AH7" i="3"/>
  <c r="F5" i="3"/>
  <c r="H5" i="3"/>
  <c r="J5" i="3"/>
  <c r="L5" i="3"/>
  <c r="N5" i="3"/>
  <c r="P5" i="3"/>
  <c r="R5" i="3"/>
  <c r="T5" i="3"/>
  <c r="V5" i="3"/>
  <c r="D5" i="3" s="1"/>
  <c r="X5" i="3"/>
  <c r="Z5" i="3"/>
  <c r="AB5" i="3"/>
  <c r="AD5" i="3"/>
  <c r="AF5" i="3"/>
  <c r="AH5" i="3"/>
  <c r="F9" i="3"/>
  <c r="H9" i="3"/>
  <c r="J9" i="3"/>
  <c r="D9" i="3" s="1"/>
  <c r="L9" i="3"/>
  <c r="N9" i="3"/>
  <c r="P9" i="3"/>
  <c r="R9" i="3"/>
  <c r="T9" i="3"/>
  <c r="V9" i="3"/>
  <c r="X9" i="3"/>
  <c r="Z9" i="3"/>
  <c r="AB9" i="3"/>
  <c r="AD9" i="3"/>
  <c r="AF9" i="3"/>
  <c r="AH9" i="3"/>
  <c r="F10" i="3"/>
  <c r="H10" i="3"/>
  <c r="J10" i="3"/>
  <c r="L10" i="3"/>
  <c r="N10" i="3"/>
  <c r="P10" i="3"/>
  <c r="R10" i="3"/>
  <c r="T10" i="3"/>
  <c r="V10" i="3"/>
  <c r="X10" i="3"/>
  <c r="Z10" i="3"/>
  <c r="AB10" i="3"/>
  <c r="AD10" i="3"/>
  <c r="AF10" i="3"/>
  <c r="AH10" i="3"/>
  <c r="F11" i="3"/>
  <c r="H11" i="3"/>
  <c r="J11" i="3"/>
  <c r="L11" i="3"/>
  <c r="N11" i="3"/>
  <c r="P11" i="3"/>
  <c r="R11" i="3"/>
  <c r="T11" i="3"/>
  <c r="V11" i="3"/>
  <c r="X11" i="3"/>
  <c r="Z11" i="3"/>
  <c r="AB11" i="3"/>
  <c r="AD11" i="3"/>
  <c r="AF11" i="3"/>
  <c r="AH11" i="3"/>
  <c r="F6" i="3"/>
  <c r="H6" i="3"/>
  <c r="J6" i="3"/>
  <c r="L6" i="3"/>
  <c r="D6" i="3" s="1"/>
  <c r="N6" i="3"/>
  <c r="P6" i="3"/>
  <c r="R6" i="3"/>
  <c r="T6" i="3"/>
  <c r="V6" i="3"/>
  <c r="X6" i="3"/>
  <c r="Z6" i="3"/>
  <c r="AB6" i="3"/>
  <c r="AD6" i="3"/>
  <c r="AF6" i="3"/>
  <c r="AH6" i="3"/>
  <c r="F12" i="3"/>
  <c r="H12" i="3"/>
  <c r="J12" i="3"/>
  <c r="L12" i="3"/>
  <c r="N12" i="3"/>
  <c r="P12" i="3"/>
  <c r="R12" i="3"/>
  <c r="T12" i="3"/>
  <c r="V12" i="3"/>
  <c r="X12" i="3"/>
  <c r="Z12" i="3"/>
  <c r="AB12" i="3"/>
  <c r="AD12" i="3"/>
  <c r="AF12" i="3"/>
  <c r="AH12" i="3"/>
  <c r="F13" i="3"/>
  <c r="H13" i="3"/>
  <c r="J13" i="3"/>
  <c r="L13" i="3"/>
  <c r="N13" i="3"/>
  <c r="P13" i="3"/>
  <c r="R13" i="3"/>
  <c r="T13" i="3"/>
  <c r="V13" i="3"/>
  <c r="D13" i="3" s="1"/>
  <c r="X13" i="3"/>
  <c r="Z13" i="3"/>
  <c r="AB13" i="3"/>
  <c r="AD13" i="3"/>
  <c r="AF13" i="3"/>
  <c r="AH13" i="3"/>
  <c r="F14" i="3"/>
  <c r="H14" i="3"/>
  <c r="J14" i="3"/>
  <c r="D14" i="3" s="1"/>
  <c r="L14" i="3"/>
  <c r="N14" i="3"/>
  <c r="P14" i="3"/>
  <c r="R14" i="3"/>
  <c r="T14" i="3"/>
  <c r="V14" i="3"/>
  <c r="X14" i="3"/>
  <c r="Z14" i="3"/>
  <c r="AB14" i="3"/>
  <c r="AD14" i="3"/>
  <c r="AF14" i="3"/>
  <c r="AH14" i="3"/>
  <c r="F15" i="3"/>
  <c r="D15" i="3" s="1"/>
  <c r="H15" i="3"/>
  <c r="J15" i="3"/>
  <c r="L15" i="3"/>
  <c r="N15" i="3"/>
  <c r="P15" i="3"/>
  <c r="R15" i="3"/>
  <c r="T15" i="3"/>
  <c r="V15" i="3"/>
  <c r="X15" i="3"/>
  <c r="Z15" i="3"/>
  <c r="AB15" i="3"/>
  <c r="AD15" i="3"/>
  <c r="AF15" i="3"/>
  <c r="AH15" i="3"/>
  <c r="F16" i="3"/>
  <c r="H16" i="3"/>
  <c r="J16" i="3"/>
  <c r="L16" i="3"/>
  <c r="N16" i="3"/>
  <c r="P16" i="3"/>
  <c r="R16" i="3"/>
  <c r="T16" i="3"/>
  <c r="V16" i="3"/>
  <c r="X16" i="3"/>
  <c r="Z16" i="3"/>
  <c r="D16" i="3" s="1"/>
  <c r="AB16" i="3"/>
  <c r="AD16" i="3"/>
  <c r="AF16" i="3"/>
  <c r="AH16" i="3"/>
  <c r="F17" i="3"/>
  <c r="H17" i="3"/>
  <c r="J17" i="3"/>
  <c r="L17" i="3"/>
  <c r="N17" i="3"/>
  <c r="P17" i="3"/>
  <c r="R17" i="3"/>
  <c r="T17" i="3"/>
  <c r="V17" i="3"/>
  <c r="D17" i="3" s="1"/>
  <c r="X17" i="3"/>
  <c r="Z17" i="3"/>
  <c r="AB17" i="3"/>
  <c r="AD17" i="3"/>
  <c r="AF17" i="3"/>
  <c r="AH17" i="3"/>
  <c r="F18" i="3"/>
  <c r="H18" i="3"/>
  <c r="J18" i="3"/>
  <c r="L18" i="3"/>
  <c r="N18" i="3"/>
  <c r="P18" i="3"/>
  <c r="R18" i="3"/>
  <c r="T18" i="3"/>
  <c r="V18" i="3"/>
  <c r="X18" i="3"/>
  <c r="Z18" i="3"/>
  <c r="D18" i="3" s="1"/>
  <c r="AB18" i="3"/>
  <c r="AD18" i="3"/>
  <c r="AF18" i="3"/>
  <c r="AH18" i="3"/>
  <c r="F19" i="3"/>
  <c r="H19" i="3"/>
  <c r="J19" i="3"/>
  <c r="L19" i="3"/>
  <c r="N19" i="3"/>
  <c r="P19" i="3"/>
  <c r="R19" i="3"/>
  <c r="T19" i="3"/>
  <c r="D19" i="3" s="1"/>
  <c r="V19" i="3"/>
  <c r="X19" i="3"/>
  <c r="Z19" i="3"/>
  <c r="AB19" i="3"/>
  <c r="AD19" i="3"/>
  <c r="AF19" i="3"/>
  <c r="AH19" i="3"/>
  <c r="F20" i="3"/>
  <c r="H20" i="3"/>
  <c r="J20" i="3"/>
  <c r="L20" i="3"/>
  <c r="N20" i="3"/>
  <c r="P20" i="3"/>
  <c r="R20" i="3"/>
  <c r="T20" i="3"/>
  <c r="V20" i="3"/>
  <c r="X20" i="3"/>
  <c r="Z20" i="3"/>
  <c r="D20" i="3" s="1"/>
  <c r="AB20" i="3"/>
  <c r="AD20" i="3"/>
  <c r="AF20" i="3"/>
  <c r="AH20" i="3"/>
  <c r="F21" i="3"/>
  <c r="H21" i="3"/>
  <c r="J21" i="3"/>
  <c r="L21" i="3"/>
  <c r="N21" i="3"/>
  <c r="D21" i="3" s="1"/>
  <c r="P21" i="3"/>
  <c r="R21" i="3"/>
  <c r="T21" i="3"/>
  <c r="V21" i="3"/>
  <c r="X21" i="3"/>
  <c r="Z21" i="3"/>
  <c r="AB21" i="3"/>
  <c r="AD21" i="3"/>
  <c r="AF21" i="3"/>
  <c r="AH21" i="3"/>
  <c r="F22" i="3"/>
  <c r="H22" i="3"/>
  <c r="J22" i="3"/>
  <c r="L22" i="3"/>
  <c r="N22" i="3"/>
  <c r="P22" i="3"/>
  <c r="R22" i="3"/>
  <c r="T22" i="3"/>
  <c r="V22" i="3"/>
  <c r="X22" i="3"/>
  <c r="Z22" i="3"/>
  <c r="D22" i="3" s="1"/>
  <c r="AB22" i="3"/>
  <c r="AD22" i="3"/>
  <c r="AF22" i="3"/>
  <c r="AH22" i="3"/>
  <c r="F8" i="3"/>
  <c r="H8" i="3"/>
  <c r="J8" i="3"/>
  <c r="L8" i="3"/>
  <c r="N8" i="3"/>
  <c r="P8" i="3"/>
  <c r="R8" i="3"/>
  <c r="T8" i="3"/>
  <c r="V8" i="3"/>
  <c r="X8" i="3"/>
  <c r="Z8" i="3"/>
  <c r="AB8" i="3"/>
  <c r="D8" i="3" s="1"/>
  <c r="AD8" i="3"/>
  <c r="AF8" i="3"/>
  <c r="AH8" i="3"/>
  <c r="F24" i="3"/>
  <c r="H24" i="3"/>
  <c r="J24" i="3"/>
  <c r="L24" i="3"/>
  <c r="N24" i="3"/>
  <c r="P24" i="3"/>
  <c r="R24" i="3"/>
  <c r="T24" i="3"/>
  <c r="V24" i="3"/>
  <c r="X24" i="3"/>
  <c r="Z24" i="3"/>
  <c r="AB24" i="3"/>
  <c r="AD24" i="3"/>
  <c r="AF24" i="3"/>
  <c r="AH24" i="3"/>
  <c r="AE6" i="18"/>
  <c r="E6" i="18" s="1"/>
  <c r="AC6" i="18"/>
  <c r="AA6" i="18"/>
  <c r="Y6" i="18"/>
  <c r="W6" i="18"/>
  <c r="U6" i="18"/>
  <c r="S6" i="18"/>
  <c r="Q6" i="18"/>
  <c r="O6" i="18"/>
  <c r="M6" i="18"/>
  <c r="K6" i="18"/>
  <c r="I6" i="18"/>
  <c r="G6" i="18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F16" i="9"/>
  <c r="H16" i="9"/>
  <c r="J16" i="9"/>
  <c r="L16" i="9"/>
  <c r="N16" i="9"/>
  <c r="P16" i="9"/>
  <c r="R16" i="9"/>
  <c r="T16" i="9"/>
  <c r="D16" i="9" s="1"/>
  <c r="V16" i="9"/>
  <c r="X16" i="9"/>
  <c r="Z16" i="9"/>
  <c r="AB16" i="9"/>
  <c r="AD16" i="9"/>
  <c r="AF16" i="9"/>
  <c r="AH16" i="9"/>
  <c r="F17" i="9"/>
  <c r="H17" i="9"/>
  <c r="J17" i="9"/>
  <c r="L17" i="9"/>
  <c r="N17" i="9"/>
  <c r="P17" i="9"/>
  <c r="R17" i="9"/>
  <c r="T17" i="9"/>
  <c r="D17" i="9" s="1"/>
  <c r="V17" i="9"/>
  <c r="X17" i="9"/>
  <c r="Z17" i="9"/>
  <c r="AB17" i="9"/>
  <c r="AD17" i="9"/>
  <c r="AF17" i="9"/>
  <c r="AH17" i="9"/>
  <c r="F18" i="9"/>
  <c r="H18" i="9"/>
  <c r="J18" i="9"/>
  <c r="L18" i="9"/>
  <c r="N18" i="9"/>
  <c r="P18" i="9"/>
  <c r="R18" i="9"/>
  <c r="T18" i="9"/>
  <c r="D18" i="9" s="1"/>
  <c r="V18" i="9"/>
  <c r="X18" i="9"/>
  <c r="Z18" i="9"/>
  <c r="AB18" i="9"/>
  <c r="AD18" i="9"/>
  <c r="AF18" i="9"/>
  <c r="AH18" i="9"/>
  <c r="F20" i="9"/>
  <c r="H20" i="9"/>
  <c r="J20" i="9"/>
  <c r="L20" i="9"/>
  <c r="N20" i="9"/>
  <c r="P20" i="9"/>
  <c r="R20" i="9"/>
  <c r="T20" i="9"/>
  <c r="V20" i="9"/>
  <c r="X20" i="9"/>
  <c r="Z20" i="9"/>
  <c r="D20" i="9" s="1"/>
  <c r="AB20" i="9"/>
  <c r="AD20" i="9"/>
  <c r="AF20" i="9"/>
  <c r="AH20" i="9"/>
  <c r="F21" i="9"/>
  <c r="H21" i="9"/>
  <c r="J21" i="9"/>
  <c r="L21" i="9"/>
  <c r="N21" i="9"/>
  <c r="P21" i="9"/>
  <c r="R21" i="9"/>
  <c r="T21" i="9"/>
  <c r="V21" i="9"/>
  <c r="X21" i="9"/>
  <c r="Z21" i="9"/>
  <c r="D21" i="9" s="1"/>
  <c r="AB21" i="9"/>
  <c r="AD21" i="9"/>
  <c r="AF21" i="9"/>
  <c r="AH21" i="9"/>
  <c r="F14" i="9"/>
  <c r="H14" i="9"/>
  <c r="J14" i="9"/>
  <c r="L14" i="9"/>
  <c r="N14" i="9"/>
  <c r="P14" i="9"/>
  <c r="R14" i="9"/>
  <c r="T14" i="9"/>
  <c r="V14" i="9"/>
  <c r="X14" i="9"/>
  <c r="Z14" i="9"/>
  <c r="AB14" i="9"/>
  <c r="AD14" i="9"/>
  <c r="AF14" i="9"/>
  <c r="AH14" i="9"/>
  <c r="F13" i="9"/>
  <c r="H13" i="9"/>
  <c r="J13" i="9"/>
  <c r="L13" i="9"/>
  <c r="N13" i="9"/>
  <c r="P13" i="9"/>
  <c r="R13" i="9"/>
  <c r="T13" i="9"/>
  <c r="V13" i="9"/>
  <c r="X13" i="9"/>
  <c r="Z13" i="9"/>
  <c r="AB13" i="9"/>
  <c r="AD13" i="9"/>
  <c r="AF13" i="9"/>
  <c r="AH13" i="9"/>
  <c r="D7" i="9"/>
  <c r="F7" i="9"/>
  <c r="H7" i="9"/>
  <c r="J7" i="9"/>
  <c r="L7" i="9"/>
  <c r="N7" i="9"/>
  <c r="P7" i="9"/>
  <c r="R7" i="9"/>
  <c r="T7" i="9"/>
  <c r="V7" i="9"/>
  <c r="X7" i="9"/>
  <c r="Z7" i="9"/>
  <c r="AB7" i="9"/>
  <c r="AD7" i="9"/>
  <c r="AF7" i="9"/>
  <c r="AH7" i="9"/>
  <c r="F6" i="9"/>
  <c r="H6" i="9"/>
  <c r="J6" i="9"/>
  <c r="L6" i="9"/>
  <c r="N6" i="9"/>
  <c r="P6" i="9"/>
  <c r="R6" i="9"/>
  <c r="T6" i="9"/>
  <c r="V6" i="9"/>
  <c r="X6" i="9"/>
  <c r="Z6" i="9"/>
  <c r="AB6" i="9"/>
  <c r="AD6" i="9"/>
  <c r="AF6" i="9"/>
  <c r="AH6" i="9"/>
  <c r="F5" i="9"/>
  <c r="H5" i="9"/>
  <c r="D5" i="9" s="1"/>
  <c r="J5" i="9"/>
  <c r="L5" i="9"/>
  <c r="N5" i="9"/>
  <c r="P5" i="9"/>
  <c r="R5" i="9"/>
  <c r="T5" i="9"/>
  <c r="V5" i="9"/>
  <c r="X5" i="9"/>
  <c r="Z5" i="9"/>
  <c r="AB5" i="9"/>
  <c r="AD5" i="9"/>
  <c r="AF5" i="9"/>
  <c r="AH5" i="9"/>
  <c r="F11" i="9"/>
  <c r="H11" i="9"/>
  <c r="J11" i="9"/>
  <c r="L11" i="9"/>
  <c r="N11" i="9"/>
  <c r="P11" i="9"/>
  <c r="R11" i="9"/>
  <c r="T11" i="9"/>
  <c r="V11" i="9"/>
  <c r="X11" i="9"/>
  <c r="Z11" i="9"/>
  <c r="AB11" i="9"/>
  <c r="AD11" i="9"/>
  <c r="AF11" i="9"/>
  <c r="D11" i="9" s="1"/>
  <c r="AH11" i="9"/>
  <c r="F8" i="9"/>
  <c r="H8" i="9"/>
  <c r="J8" i="9"/>
  <c r="L8" i="9"/>
  <c r="N8" i="9"/>
  <c r="P8" i="9"/>
  <c r="R8" i="9"/>
  <c r="T8" i="9"/>
  <c r="V8" i="9"/>
  <c r="D8" i="9" s="1"/>
  <c r="X8" i="9"/>
  <c r="Z8" i="9"/>
  <c r="AB8" i="9"/>
  <c r="AD8" i="9"/>
  <c r="AF8" i="9"/>
  <c r="AH8" i="9"/>
  <c r="F9" i="9"/>
  <c r="H9" i="9"/>
  <c r="J9" i="9"/>
  <c r="L9" i="9"/>
  <c r="N9" i="9"/>
  <c r="P9" i="9"/>
  <c r="R9" i="9"/>
  <c r="T9" i="9"/>
  <c r="V9" i="9"/>
  <c r="X9" i="9"/>
  <c r="Z9" i="9"/>
  <c r="AB9" i="9"/>
  <c r="D9" i="9" s="1"/>
  <c r="AD9" i="9"/>
  <c r="AF9" i="9"/>
  <c r="AH9" i="9"/>
  <c r="F12" i="9"/>
  <c r="H12" i="9"/>
  <c r="J12" i="9"/>
  <c r="L12" i="9"/>
  <c r="N12" i="9"/>
  <c r="P12" i="9"/>
  <c r="R12" i="9"/>
  <c r="T12" i="9"/>
  <c r="V12" i="9"/>
  <c r="X12" i="9"/>
  <c r="Z12" i="9"/>
  <c r="AB12" i="9"/>
  <c r="AD12" i="9"/>
  <c r="AF12" i="9"/>
  <c r="AH12" i="9"/>
  <c r="F10" i="9"/>
  <c r="H10" i="9"/>
  <c r="J10" i="9"/>
  <c r="L10" i="9"/>
  <c r="N10" i="9"/>
  <c r="P10" i="9"/>
  <c r="R10" i="9"/>
  <c r="T10" i="9"/>
  <c r="V10" i="9"/>
  <c r="X10" i="9"/>
  <c r="Z10" i="9"/>
  <c r="AB10" i="9"/>
  <c r="D10" i="9" s="1"/>
  <c r="AD10" i="9"/>
  <c r="AF10" i="9"/>
  <c r="AH10" i="9"/>
  <c r="F19" i="9"/>
  <c r="H19" i="9"/>
  <c r="J19" i="9"/>
  <c r="L19" i="9"/>
  <c r="N19" i="9"/>
  <c r="P19" i="9"/>
  <c r="R19" i="9"/>
  <c r="T19" i="9"/>
  <c r="V19" i="9"/>
  <c r="X19" i="9"/>
  <c r="Z19" i="9"/>
  <c r="AB19" i="9"/>
  <c r="AD19" i="9"/>
  <c r="AF19" i="9"/>
  <c r="AH19" i="9"/>
  <c r="F15" i="9"/>
  <c r="H15" i="9"/>
  <c r="J15" i="9"/>
  <c r="L15" i="9"/>
  <c r="N15" i="9"/>
  <c r="P15" i="9"/>
  <c r="R15" i="9"/>
  <c r="T15" i="9"/>
  <c r="V15" i="9"/>
  <c r="X15" i="9"/>
  <c r="Z15" i="9"/>
  <c r="AB15" i="9"/>
  <c r="AD15" i="9"/>
  <c r="AF15" i="9"/>
  <c r="AH15" i="9"/>
  <c r="F24" i="9"/>
  <c r="H24" i="9"/>
  <c r="J24" i="9"/>
  <c r="L24" i="9"/>
  <c r="N24" i="9"/>
  <c r="P24" i="9"/>
  <c r="R24" i="9"/>
  <c r="T24" i="9"/>
  <c r="V24" i="9"/>
  <c r="X24" i="9"/>
  <c r="Z24" i="9"/>
  <c r="AB24" i="9"/>
  <c r="AD24" i="9"/>
  <c r="AF24" i="9"/>
  <c r="AH24" i="9"/>
  <c r="D2" i="7"/>
  <c r="D4" i="2"/>
  <c r="D4" i="3"/>
  <c r="D3" i="9"/>
  <c r="D4" i="9"/>
  <c r="AH15" i="4"/>
  <c r="AF15" i="4"/>
  <c r="AD15" i="4"/>
  <c r="AB15" i="4"/>
  <c r="Z15" i="4"/>
  <c r="X15" i="4"/>
  <c r="V15" i="4"/>
  <c r="T15" i="4"/>
  <c r="R15" i="4"/>
  <c r="P15" i="4"/>
  <c r="N15" i="4"/>
  <c r="L15" i="4"/>
  <c r="J15" i="4"/>
  <c r="H15" i="4"/>
  <c r="F15" i="4"/>
  <c r="AH9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F9" i="4"/>
  <c r="D9" i="4"/>
  <c r="F10" i="4"/>
  <c r="H10" i="4"/>
  <c r="J10" i="4"/>
  <c r="L10" i="4"/>
  <c r="N10" i="4"/>
  <c r="P10" i="4"/>
  <c r="D10" i="4" s="1"/>
  <c r="R10" i="4"/>
  <c r="T10" i="4"/>
  <c r="V10" i="4"/>
  <c r="X10" i="4"/>
  <c r="Z10" i="4"/>
  <c r="AB10" i="4"/>
  <c r="AD10" i="4"/>
  <c r="AF10" i="4"/>
  <c r="AH10" i="4"/>
  <c r="F11" i="4"/>
  <c r="H11" i="4"/>
  <c r="J11" i="4"/>
  <c r="D11" i="4" s="1"/>
  <c r="L11" i="4"/>
  <c r="N11" i="4"/>
  <c r="P11" i="4"/>
  <c r="R11" i="4"/>
  <c r="T11" i="4"/>
  <c r="V11" i="4"/>
  <c r="X11" i="4"/>
  <c r="Z11" i="4"/>
  <c r="AB11" i="4"/>
  <c r="AD11" i="4"/>
  <c r="AF11" i="4"/>
  <c r="AH11" i="4"/>
  <c r="D12" i="4"/>
  <c r="F12" i="4"/>
  <c r="H12" i="4"/>
  <c r="J12" i="4"/>
  <c r="L12" i="4"/>
  <c r="N12" i="4"/>
  <c r="P12" i="4"/>
  <c r="R12" i="4"/>
  <c r="T12" i="4"/>
  <c r="V12" i="4"/>
  <c r="X12" i="4"/>
  <c r="Z12" i="4"/>
  <c r="AB12" i="4"/>
  <c r="AD12" i="4"/>
  <c r="AF12" i="4"/>
  <c r="AH12" i="4"/>
  <c r="F13" i="4"/>
  <c r="H13" i="4"/>
  <c r="J13" i="4"/>
  <c r="L13" i="4"/>
  <c r="N13" i="4"/>
  <c r="P13" i="4"/>
  <c r="R13" i="4"/>
  <c r="T13" i="4"/>
  <c r="V13" i="4"/>
  <c r="X13" i="4"/>
  <c r="Z13" i="4"/>
  <c r="D13" i="4" s="1"/>
  <c r="AB13" i="4"/>
  <c r="AD13" i="4"/>
  <c r="AF13" i="4"/>
  <c r="AH13" i="4"/>
  <c r="D14" i="4"/>
  <c r="F14" i="4"/>
  <c r="H14" i="4"/>
  <c r="J14" i="4"/>
  <c r="L14" i="4"/>
  <c r="N14" i="4"/>
  <c r="P14" i="4"/>
  <c r="R14" i="4"/>
  <c r="T14" i="4"/>
  <c r="V14" i="4"/>
  <c r="X14" i="4"/>
  <c r="Z14" i="4"/>
  <c r="AB14" i="4"/>
  <c r="AD14" i="4"/>
  <c r="AF14" i="4"/>
  <c r="AH14" i="4"/>
  <c r="F16" i="4"/>
  <c r="H16" i="4"/>
  <c r="J16" i="4"/>
  <c r="L16" i="4"/>
  <c r="N16" i="4"/>
  <c r="P16" i="4"/>
  <c r="R16" i="4"/>
  <c r="T16" i="4"/>
  <c r="V16" i="4"/>
  <c r="X16" i="4"/>
  <c r="Z16" i="4"/>
  <c r="AB16" i="4"/>
  <c r="AD16" i="4"/>
  <c r="AF16" i="4"/>
  <c r="AH16" i="4"/>
  <c r="F17" i="4"/>
  <c r="H17" i="4"/>
  <c r="J17" i="4"/>
  <c r="L17" i="4"/>
  <c r="N17" i="4"/>
  <c r="P17" i="4"/>
  <c r="R17" i="4"/>
  <c r="T17" i="4"/>
  <c r="V17" i="4"/>
  <c r="X17" i="4"/>
  <c r="Z17" i="4"/>
  <c r="AB17" i="4"/>
  <c r="AD17" i="4"/>
  <c r="AF17" i="4"/>
  <c r="AH17" i="4"/>
  <c r="F8" i="4"/>
  <c r="H8" i="4"/>
  <c r="J8" i="4"/>
  <c r="D8" i="4" s="1"/>
  <c r="L8" i="4"/>
  <c r="N8" i="4"/>
  <c r="P8" i="4"/>
  <c r="R8" i="4"/>
  <c r="T8" i="4"/>
  <c r="V8" i="4"/>
  <c r="X8" i="4"/>
  <c r="Z8" i="4"/>
  <c r="AB8" i="4"/>
  <c r="AD8" i="4"/>
  <c r="AF8" i="4"/>
  <c r="AH8" i="4"/>
  <c r="F7" i="4"/>
  <c r="H7" i="4"/>
  <c r="J7" i="4"/>
  <c r="L7" i="4"/>
  <c r="N7" i="4"/>
  <c r="P7" i="4"/>
  <c r="R7" i="4"/>
  <c r="T7" i="4"/>
  <c r="V7" i="4"/>
  <c r="X7" i="4"/>
  <c r="Z7" i="4"/>
  <c r="AB7" i="4"/>
  <c r="D7" i="4" s="1"/>
  <c r="AD7" i="4"/>
  <c r="AF7" i="4"/>
  <c r="AH7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H22" i="4"/>
  <c r="F22" i="4"/>
  <c r="AH21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F20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AH18" i="4"/>
  <c r="AF18" i="4"/>
  <c r="AD18" i="4"/>
  <c r="AB18" i="4"/>
  <c r="Z18" i="4"/>
  <c r="X18" i="4"/>
  <c r="V18" i="4"/>
  <c r="T18" i="4"/>
  <c r="R18" i="4"/>
  <c r="P18" i="4"/>
  <c r="N18" i="4"/>
  <c r="L18" i="4"/>
  <c r="J18" i="4"/>
  <c r="H18" i="4"/>
  <c r="F18" i="4"/>
  <c r="F5" i="4"/>
  <c r="H5" i="4"/>
  <c r="J5" i="4"/>
  <c r="L5" i="4"/>
  <c r="N5" i="4"/>
  <c r="P5" i="4"/>
  <c r="R5" i="4"/>
  <c r="T5" i="4"/>
  <c r="V5" i="4"/>
  <c r="X5" i="4"/>
  <c r="Z5" i="4"/>
  <c r="AB5" i="4"/>
  <c r="AD5" i="4"/>
  <c r="AF5" i="4"/>
  <c r="AH5" i="4"/>
  <c r="F6" i="4"/>
  <c r="H6" i="4"/>
  <c r="J6" i="4"/>
  <c r="L6" i="4"/>
  <c r="N6" i="4"/>
  <c r="P6" i="4"/>
  <c r="R6" i="4"/>
  <c r="T6" i="4"/>
  <c r="V6" i="4"/>
  <c r="X6" i="4"/>
  <c r="Z6" i="4"/>
  <c r="AB6" i="4"/>
  <c r="AD6" i="4"/>
  <c r="AF6" i="4"/>
  <c r="AH6" i="4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AH15" i="10"/>
  <c r="AF15" i="10"/>
  <c r="D15" i="10" s="1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AH14" i="10"/>
  <c r="AF14" i="10"/>
  <c r="D14" i="10" s="1"/>
  <c r="AD14" i="10"/>
  <c r="AB14" i="10"/>
  <c r="Z14" i="10"/>
  <c r="X14" i="10"/>
  <c r="V14" i="10"/>
  <c r="T14" i="10"/>
  <c r="R14" i="10"/>
  <c r="P14" i="10"/>
  <c r="N14" i="10"/>
  <c r="L14" i="10"/>
  <c r="J14" i="10"/>
  <c r="H14" i="10"/>
  <c r="F14" i="10"/>
  <c r="F4" i="10"/>
  <c r="H4" i="10"/>
  <c r="J4" i="10"/>
  <c r="L4" i="10"/>
  <c r="N4" i="10"/>
  <c r="P4" i="10"/>
  <c r="R4" i="10"/>
  <c r="T4" i="10"/>
  <c r="V4" i="10"/>
  <c r="X4" i="10"/>
  <c r="Z4" i="10"/>
  <c r="AB4" i="10"/>
  <c r="AD4" i="10"/>
  <c r="AF4" i="10"/>
  <c r="AH4" i="10"/>
  <c r="F3" i="10"/>
  <c r="H3" i="10"/>
  <c r="J3" i="10"/>
  <c r="L3" i="10"/>
  <c r="N3" i="10"/>
  <c r="P3" i="10"/>
  <c r="R3" i="10"/>
  <c r="T3" i="10"/>
  <c r="V3" i="10"/>
  <c r="X3" i="10"/>
  <c r="Z3" i="10"/>
  <c r="AB3" i="10"/>
  <c r="D3" i="10" s="1"/>
  <c r="AD3" i="10"/>
  <c r="AF3" i="10"/>
  <c r="AH3" i="10"/>
  <c r="F8" i="10"/>
  <c r="H8" i="10"/>
  <c r="J8" i="10"/>
  <c r="L8" i="10"/>
  <c r="N8" i="10"/>
  <c r="P8" i="10"/>
  <c r="R8" i="10"/>
  <c r="T8" i="10"/>
  <c r="V8" i="10"/>
  <c r="D8" i="10" s="1"/>
  <c r="X8" i="10"/>
  <c r="Z8" i="10"/>
  <c r="AB8" i="10"/>
  <c r="AD8" i="10"/>
  <c r="AF8" i="10"/>
  <c r="AH8" i="10"/>
  <c r="F5" i="10"/>
  <c r="H5" i="10"/>
  <c r="J5" i="10"/>
  <c r="L5" i="10"/>
  <c r="N5" i="10"/>
  <c r="P5" i="10"/>
  <c r="R5" i="10"/>
  <c r="T5" i="10"/>
  <c r="V5" i="10"/>
  <c r="X5" i="10"/>
  <c r="Z5" i="10"/>
  <c r="AB5" i="10"/>
  <c r="D5" i="10" s="1"/>
  <c r="AD5" i="10"/>
  <c r="AF5" i="10"/>
  <c r="AH5" i="10"/>
  <c r="F10" i="10"/>
  <c r="H10" i="10"/>
  <c r="J10" i="10"/>
  <c r="L10" i="10"/>
  <c r="N10" i="10"/>
  <c r="P10" i="10"/>
  <c r="R10" i="10"/>
  <c r="T10" i="10"/>
  <c r="V10" i="10"/>
  <c r="X10" i="10"/>
  <c r="D10" i="10" s="1"/>
  <c r="Z10" i="10"/>
  <c r="AB10" i="10"/>
  <c r="AD10" i="10"/>
  <c r="AF10" i="10"/>
  <c r="AH10" i="10"/>
  <c r="F11" i="10"/>
  <c r="H11" i="10"/>
  <c r="J11" i="10"/>
  <c r="L11" i="10"/>
  <c r="N11" i="10"/>
  <c r="P11" i="10"/>
  <c r="R11" i="10"/>
  <c r="T11" i="10"/>
  <c r="V11" i="10"/>
  <c r="X11" i="10"/>
  <c r="Z11" i="10"/>
  <c r="D11" i="10" s="1"/>
  <c r="AB11" i="10"/>
  <c r="AD11" i="10"/>
  <c r="AF11" i="10"/>
  <c r="AH11" i="10"/>
  <c r="F12" i="10"/>
  <c r="H12" i="10"/>
  <c r="J12" i="10"/>
  <c r="L12" i="10"/>
  <c r="N12" i="10"/>
  <c r="P12" i="10"/>
  <c r="R12" i="10"/>
  <c r="T12" i="10"/>
  <c r="D12" i="10" s="1"/>
  <c r="V12" i="10"/>
  <c r="X12" i="10"/>
  <c r="Z12" i="10"/>
  <c r="AB12" i="10"/>
  <c r="AD12" i="10"/>
  <c r="AF12" i="10"/>
  <c r="AH12" i="10"/>
  <c r="F13" i="10"/>
  <c r="H13" i="10"/>
  <c r="J13" i="10"/>
  <c r="L13" i="10"/>
  <c r="N13" i="10"/>
  <c r="P13" i="10"/>
  <c r="R13" i="10"/>
  <c r="T13" i="10"/>
  <c r="V13" i="10"/>
  <c r="X13" i="10"/>
  <c r="Z13" i="10"/>
  <c r="D13" i="10" s="1"/>
  <c r="AB13" i="10"/>
  <c r="AD13" i="10"/>
  <c r="AF13" i="10"/>
  <c r="AH13" i="10"/>
  <c r="F9" i="10"/>
  <c r="H9" i="10"/>
  <c r="J9" i="10"/>
  <c r="L9" i="10"/>
  <c r="N9" i="10"/>
  <c r="P9" i="10"/>
  <c r="R9" i="10"/>
  <c r="T9" i="10"/>
  <c r="V9" i="10"/>
  <c r="X9" i="10"/>
  <c r="Z9" i="10"/>
  <c r="AB9" i="10"/>
  <c r="AD9" i="10"/>
  <c r="AF9" i="10"/>
  <c r="AH9" i="10"/>
  <c r="D9" i="10" s="1"/>
  <c r="F7" i="10"/>
  <c r="H7" i="10"/>
  <c r="J7" i="10"/>
  <c r="L7" i="10"/>
  <c r="N7" i="10"/>
  <c r="P7" i="10"/>
  <c r="R7" i="10"/>
  <c r="T7" i="10"/>
  <c r="V7" i="10"/>
  <c r="X7" i="10"/>
  <c r="Z7" i="10"/>
  <c r="AB7" i="10"/>
  <c r="AD7" i="10"/>
  <c r="AF7" i="10"/>
  <c r="AH7" i="10"/>
  <c r="F6" i="10"/>
  <c r="H6" i="10"/>
  <c r="J6" i="10"/>
  <c r="L6" i="10"/>
  <c r="N6" i="10"/>
  <c r="P6" i="10"/>
  <c r="R6" i="10"/>
  <c r="T6" i="10"/>
  <c r="V6" i="10"/>
  <c r="X6" i="10"/>
  <c r="Z6" i="10"/>
  <c r="AB6" i="10"/>
  <c r="D6" i="10" s="1"/>
  <c r="AD6" i="10"/>
  <c r="AF6" i="10"/>
  <c r="AH6" i="10"/>
  <c r="F21" i="10"/>
  <c r="H21" i="10"/>
  <c r="J21" i="10"/>
  <c r="L21" i="10"/>
  <c r="N21" i="10"/>
  <c r="P21" i="10"/>
  <c r="R21" i="10"/>
  <c r="T21" i="10"/>
  <c r="V21" i="10"/>
  <c r="X21" i="10"/>
  <c r="Z21" i="10"/>
  <c r="AB21" i="10"/>
  <c r="AD21" i="10"/>
  <c r="AF21" i="10"/>
  <c r="AH21" i="10"/>
  <c r="F22" i="10"/>
  <c r="H22" i="10"/>
  <c r="J22" i="10"/>
  <c r="L22" i="10"/>
  <c r="N22" i="10"/>
  <c r="P22" i="10"/>
  <c r="R22" i="10"/>
  <c r="T22" i="10"/>
  <c r="V22" i="10"/>
  <c r="X22" i="10"/>
  <c r="Z22" i="10"/>
  <c r="AB22" i="10"/>
  <c r="AD22" i="10"/>
  <c r="AF22" i="10"/>
  <c r="AH22" i="10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AH15" i="5"/>
  <c r="AF15" i="5"/>
  <c r="AD15" i="5"/>
  <c r="AB15" i="5"/>
  <c r="Z15" i="5"/>
  <c r="D15" i="5" s="1"/>
  <c r="X15" i="5"/>
  <c r="V15" i="5"/>
  <c r="T15" i="5"/>
  <c r="R15" i="5"/>
  <c r="P15" i="5"/>
  <c r="N15" i="5"/>
  <c r="L15" i="5"/>
  <c r="J15" i="5"/>
  <c r="H15" i="5"/>
  <c r="F15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D14" i="5"/>
  <c r="AH13" i="5"/>
  <c r="AF13" i="5"/>
  <c r="AD13" i="5"/>
  <c r="AB13" i="5"/>
  <c r="Z13" i="5"/>
  <c r="D13" i="5" s="1"/>
  <c r="X13" i="5"/>
  <c r="V13" i="5"/>
  <c r="T13" i="5"/>
  <c r="R13" i="5"/>
  <c r="P13" i="5"/>
  <c r="N13" i="5"/>
  <c r="L13" i="5"/>
  <c r="J13" i="5"/>
  <c r="H13" i="5"/>
  <c r="F13" i="5"/>
  <c r="AH12" i="5"/>
  <c r="AF12" i="5"/>
  <c r="AD12" i="5"/>
  <c r="AB12" i="5"/>
  <c r="Z12" i="5"/>
  <c r="D12" i="5" s="1"/>
  <c r="X12" i="5"/>
  <c r="V12" i="5"/>
  <c r="T12" i="5"/>
  <c r="R12" i="5"/>
  <c r="P12" i="5"/>
  <c r="N12" i="5"/>
  <c r="L12" i="5"/>
  <c r="J12" i="5"/>
  <c r="H12" i="5"/>
  <c r="F12" i="5"/>
  <c r="AH11" i="5"/>
  <c r="AF11" i="5"/>
  <c r="AD11" i="5"/>
  <c r="AB11" i="5"/>
  <c r="Z11" i="5"/>
  <c r="X11" i="5"/>
  <c r="V11" i="5"/>
  <c r="T11" i="5"/>
  <c r="R11" i="5"/>
  <c r="P11" i="5"/>
  <c r="N11" i="5"/>
  <c r="L11" i="5"/>
  <c r="J11" i="5"/>
  <c r="H11" i="5"/>
  <c r="F11" i="5"/>
  <c r="D11" i="5"/>
  <c r="AH10" i="5"/>
  <c r="AF10" i="5"/>
  <c r="AD10" i="5"/>
  <c r="AB10" i="5"/>
  <c r="Z10" i="5"/>
  <c r="D10" i="5" s="1"/>
  <c r="X10" i="5"/>
  <c r="V10" i="5"/>
  <c r="T10" i="5"/>
  <c r="R10" i="5"/>
  <c r="P10" i="5"/>
  <c r="N10" i="5"/>
  <c r="L10" i="5"/>
  <c r="J10" i="5"/>
  <c r="H10" i="5"/>
  <c r="F10" i="5"/>
  <c r="AH9" i="5"/>
  <c r="AF9" i="5"/>
  <c r="AD9" i="5"/>
  <c r="AB9" i="5"/>
  <c r="Z9" i="5"/>
  <c r="X9" i="5"/>
  <c r="V9" i="5"/>
  <c r="T9" i="5"/>
  <c r="R9" i="5"/>
  <c r="P9" i="5"/>
  <c r="N9" i="5"/>
  <c r="L9" i="5"/>
  <c r="J9" i="5"/>
  <c r="H9" i="5"/>
  <c r="F9" i="5"/>
  <c r="D9" i="5"/>
  <c r="AH8" i="5"/>
  <c r="AF8" i="5"/>
  <c r="AD8" i="5"/>
  <c r="AB8" i="5"/>
  <c r="Z8" i="5"/>
  <c r="X8" i="5"/>
  <c r="V8" i="5"/>
  <c r="T8" i="5"/>
  <c r="R8" i="5"/>
  <c r="P8" i="5"/>
  <c r="N8" i="5"/>
  <c r="L8" i="5"/>
  <c r="J8" i="5"/>
  <c r="H8" i="5"/>
  <c r="F8" i="5"/>
  <c r="D8" i="5"/>
  <c r="AH7" i="5"/>
  <c r="AF7" i="5"/>
  <c r="AD7" i="5"/>
  <c r="AB7" i="5"/>
  <c r="Z7" i="5"/>
  <c r="X7" i="5"/>
  <c r="V7" i="5"/>
  <c r="T7" i="5"/>
  <c r="R7" i="5"/>
  <c r="P7" i="5"/>
  <c r="N7" i="5"/>
  <c r="L7" i="5"/>
  <c r="J7" i="5"/>
  <c r="H7" i="5"/>
  <c r="F7" i="5"/>
  <c r="D7" i="5"/>
  <c r="AH6" i="5"/>
  <c r="AF6" i="5"/>
  <c r="AD6" i="5"/>
  <c r="AB6" i="5"/>
  <c r="Z6" i="5"/>
  <c r="X6" i="5"/>
  <c r="V6" i="5"/>
  <c r="T6" i="5"/>
  <c r="R6" i="5"/>
  <c r="P6" i="5"/>
  <c r="N6" i="5"/>
  <c r="L6" i="5"/>
  <c r="J6" i="5"/>
  <c r="H6" i="5"/>
  <c r="F6" i="5"/>
  <c r="D6" i="5"/>
  <c r="AH5" i="5"/>
  <c r="AF5" i="5"/>
  <c r="AD5" i="5"/>
  <c r="AB5" i="5"/>
  <c r="Z5" i="5"/>
  <c r="X5" i="5"/>
  <c r="V5" i="5"/>
  <c r="T5" i="5"/>
  <c r="R5" i="5"/>
  <c r="P5" i="5"/>
  <c r="N5" i="5"/>
  <c r="L5" i="5"/>
  <c r="J5" i="5"/>
  <c r="D5" i="5" s="1"/>
  <c r="H5" i="5"/>
  <c r="F5" i="5"/>
  <c r="AH3" i="5"/>
  <c r="AF3" i="5"/>
  <c r="AD3" i="5"/>
  <c r="AB3" i="5"/>
  <c r="Z3" i="5"/>
  <c r="X3" i="5"/>
  <c r="V3" i="5"/>
  <c r="T3" i="5"/>
  <c r="R3" i="5"/>
  <c r="P3" i="5"/>
  <c r="N3" i="5"/>
  <c r="L3" i="5"/>
  <c r="D3" i="5" s="1"/>
  <c r="J3" i="5"/>
  <c r="H3" i="5"/>
  <c r="F3" i="5"/>
  <c r="F4" i="5"/>
  <c r="H4" i="5"/>
  <c r="J4" i="5"/>
  <c r="L4" i="5"/>
  <c r="N4" i="5"/>
  <c r="P4" i="5"/>
  <c r="R4" i="5"/>
  <c r="T4" i="5"/>
  <c r="V4" i="5"/>
  <c r="D4" i="5" s="1"/>
  <c r="X4" i="5"/>
  <c r="Z4" i="5"/>
  <c r="AB4" i="5"/>
  <c r="AD4" i="5"/>
  <c r="AF4" i="5"/>
  <c r="AH4" i="5"/>
  <c r="AG3" i="18"/>
  <c r="E3" i="18" s="1"/>
  <c r="AE3" i="18"/>
  <c r="AC3" i="18"/>
  <c r="AA3" i="18"/>
  <c r="Y3" i="18"/>
  <c r="W3" i="18"/>
  <c r="U3" i="18"/>
  <c r="S3" i="18"/>
  <c r="Q3" i="18"/>
  <c r="O3" i="18"/>
  <c r="M3" i="18"/>
  <c r="K3" i="18"/>
  <c r="I3" i="18"/>
  <c r="G3" i="18"/>
  <c r="G5" i="18"/>
  <c r="I5" i="18"/>
  <c r="K5" i="18"/>
  <c r="M5" i="18"/>
  <c r="O5" i="18"/>
  <c r="Q5" i="18"/>
  <c r="S5" i="18"/>
  <c r="U5" i="18"/>
  <c r="W5" i="18"/>
  <c r="E5" i="18" s="1"/>
  <c r="Y5" i="18"/>
  <c r="AA5" i="18"/>
  <c r="AC5" i="18"/>
  <c r="AE5" i="18"/>
  <c r="G4" i="18"/>
  <c r="I4" i="18"/>
  <c r="K4" i="18"/>
  <c r="M4" i="18"/>
  <c r="O4" i="18"/>
  <c r="Q4" i="18"/>
  <c r="S4" i="18"/>
  <c r="U4" i="18"/>
  <c r="W4" i="18"/>
  <c r="Y4" i="18"/>
  <c r="AA4" i="18"/>
  <c r="E4" i="18" s="1"/>
  <c r="AC4" i="18"/>
  <c r="AE4" i="18"/>
  <c r="AE7" i="17"/>
  <c r="E7" i="17" s="1"/>
  <c r="AC7" i="17"/>
  <c r="AA7" i="17"/>
  <c r="Y7" i="17"/>
  <c r="W7" i="17"/>
  <c r="U7" i="17"/>
  <c r="S7" i="17"/>
  <c r="Q7" i="17"/>
  <c r="O7" i="17"/>
  <c r="M7" i="17"/>
  <c r="K7" i="17"/>
  <c r="I7" i="17"/>
  <c r="G7" i="17"/>
  <c r="AE10" i="17"/>
  <c r="AC10" i="17"/>
  <c r="AA10" i="17"/>
  <c r="Y10" i="17"/>
  <c r="W10" i="17"/>
  <c r="E10" i="17" s="1"/>
  <c r="U10" i="17"/>
  <c r="S10" i="17"/>
  <c r="Q10" i="17"/>
  <c r="O10" i="17"/>
  <c r="M10" i="17"/>
  <c r="K10" i="17"/>
  <c r="I10" i="17"/>
  <c r="G10" i="17"/>
  <c r="AE9" i="17"/>
  <c r="AC9" i="17"/>
  <c r="AA9" i="17"/>
  <c r="Y9" i="17"/>
  <c r="W9" i="17"/>
  <c r="U9" i="17"/>
  <c r="S9" i="17"/>
  <c r="Q9" i="17"/>
  <c r="O9" i="17"/>
  <c r="M9" i="17"/>
  <c r="K9" i="17"/>
  <c r="I9" i="17"/>
  <c r="G9" i="17"/>
  <c r="E9" i="17"/>
  <c r="AE8" i="17"/>
  <c r="AC8" i="17"/>
  <c r="AA8" i="17"/>
  <c r="Y8" i="17"/>
  <c r="W8" i="17"/>
  <c r="U8" i="17"/>
  <c r="S8" i="17"/>
  <c r="E8" i="17" s="1"/>
  <c r="Q8" i="17"/>
  <c r="O8" i="17"/>
  <c r="M8" i="17"/>
  <c r="K8" i="17"/>
  <c r="I8" i="17"/>
  <c r="G8" i="17"/>
  <c r="AE6" i="17"/>
  <c r="AC6" i="17"/>
  <c r="AA6" i="17"/>
  <c r="Y6" i="17"/>
  <c r="W6" i="17"/>
  <c r="U6" i="17"/>
  <c r="S6" i="17"/>
  <c r="Q6" i="17"/>
  <c r="O6" i="17"/>
  <c r="M6" i="17"/>
  <c r="K6" i="17"/>
  <c r="I6" i="17"/>
  <c r="G6" i="17"/>
  <c r="E6" i="17"/>
  <c r="AE5" i="17"/>
  <c r="AC5" i="17"/>
  <c r="AA5" i="17"/>
  <c r="Y5" i="17"/>
  <c r="W5" i="17"/>
  <c r="U5" i="17"/>
  <c r="S5" i="17"/>
  <c r="Q5" i="17"/>
  <c r="O5" i="17"/>
  <c r="M5" i="17"/>
  <c r="K5" i="17"/>
  <c r="I5" i="17"/>
  <c r="G5" i="17"/>
  <c r="E5" i="17"/>
  <c r="G3" i="17"/>
  <c r="I3" i="17"/>
  <c r="K3" i="17"/>
  <c r="M3" i="17"/>
  <c r="O3" i="17"/>
  <c r="Q3" i="17"/>
  <c r="S3" i="17"/>
  <c r="U3" i="17"/>
  <c r="E3" i="17" s="1"/>
  <c r="W3" i="17"/>
  <c r="Y3" i="17"/>
  <c r="AA3" i="17"/>
  <c r="AC3" i="17"/>
  <c r="AE3" i="17"/>
  <c r="G4" i="17"/>
  <c r="I4" i="17"/>
  <c r="K4" i="17"/>
  <c r="M4" i="17"/>
  <c r="O4" i="17"/>
  <c r="Q4" i="17"/>
  <c r="S4" i="17"/>
  <c r="U4" i="17"/>
  <c r="E4" i="17" s="1"/>
  <c r="W4" i="17"/>
  <c r="Y4" i="17"/>
  <c r="AA4" i="17"/>
  <c r="AC4" i="17"/>
  <c r="AE4" i="17"/>
  <c r="G2" i="17"/>
  <c r="I2" i="17"/>
  <c r="K2" i="17"/>
  <c r="M2" i="17"/>
  <c r="O2" i="17"/>
  <c r="E2" i="17" s="1"/>
  <c r="Q2" i="17"/>
  <c r="S2" i="17"/>
  <c r="U2" i="17"/>
  <c r="W2" i="17"/>
  <c r="AA2" i="17"/>
  <c r="AE2" i="17"/>
  <c r="AG2" i="17"/>
  <c r="AD12" i="13"/>
  <c r="AB12" i="13"/>
  <c r="Z12" i="13"/>
  <c r="X12" i="13"/>
  <c r="V12" i="13"/>
  <c r="T12" i="13"/>
  <c r="R12" i="13"/>
  <c r="P12" i="13"/>
  <c r="N12" i="13"/>
  <c r="L12" i="13"/>
  <c r="J12" i="13"/>
  <c r="H12" i="13"/>
  <c r="F12" i="13"/>
  <c r="AD11" i="13"/>
  <c r="AB11" i="13"/>
  <c r="Z11" i="13"/>
  <c r="X11" i="13"/>
  <c r="V11" i="13"/>
  <c r="T11" i="13"/>
  <c r="R11" i="13"/>
  <c r="P11" i="13"/>
  <c r="N11" i="13"/>
  <c r="L11" i="13"/>
  <c r="J11" i="13"/>
  <c r="H11" i="13"/>
  <c r="F11" i="13"/>
  <c r="AD10" i="13"/>
  <c r="AB10" i="13"/>
  <c r="Z10" i="13"/>
  <c r="X10" i="13"/>
  <c r="V10" i="13"/>
  <c r="T10" i="13"/>
  <c r="R10" i="13"/>
  <c r="P10" i="13"/>
  <c r="N10" i="13"/>
  <c r="L10" i="13"/>
  <c r="J10" i="13"/>
  <c r="H10" i="13"/>
  <c r="F10" i="13"/>
  <c r="AD9" i="13"/>
  <c r="AB9" i="13"/>
  <c r="Z9" i="13"/>
  <c r="X9" i="13"/>
  <c r="V9" i="13"/>
  <c r="T9" i="13"/>
  <c r="R9" i="13"/>
  <c r="P9" i="13"/>
  <c r="N9" i="13"/>
  <c r="L9" i="13"/>
  <c r="J9" i="13"/>
  <c r="H9" i="13"/>
  <c r="F9" i="13"/>
  <c r="AD8" i="13"/>
  <c r="AB8" i="13"/>
  <c r="Z8" i="13"/>
  <c r="X8" i="13"/>
  <c r="V8" i="13"/>
  <c r="T8" i="13"/>
  <c r="R8" i="13"/>
  <c r="P8" i="13"/>
  <c r="N8" i="13"/>
  <c r="L8" i="13"/>
  <c r="J8" i="13"/>
  <c r="H8" i="13"/>
  <c r="F8" i="13"/>
  <c r="AD7" i="13"/>
  <c r="AB7" i="13"/>
  <c r="Z7" i="13"/>
  <c r="X7" i="13"/>
  <c r="V7" i="13"/>
  <c r="T7" i="13"/>
  <c r="R7" i="13"/>
  <c r="P7" i="13"/>
  <c r="N7" i="13"/>
  <c r="L7" i="13"/>
  <c r="J7" i="13"/>
  <c r="H7" i="13"/>
  <c r="F7" i="13"/>
  <c r="AD6" i="13"/>
  <c r="AB6" i="13"/>
  <c r="Z6" i="13"/>
  <c r="X6" i="13"/>
  <c r="V6" i="13"/>
  <c r="T6" i="13"/>
  <c r="R6" i="13"/>
  <c r="D6" i="13" s="1"/>
  <c r="P6" i="13"/>
  <c r="N6" i="13"/>
  <c r="L6" i="13"/>
  <c r="J6" i="13"/>
  <c r="H6" i="13"/>
  <c r="F6" i="13"/>
  <c r="AD5" i="13"/>
  <c r="AB5" i="13"/>
  <c r="Z5" i="13"/>
  <c r="X5" i="13"/>
  <c r="V5" i="13"/>
  <c r="T5" i="13"/>
  <c r="R5" i="13"/>
  <c r="P5" i="13"/>
  <c r="N5" i="13"/>
  <c r="L5" i="13"/>
  <c r="J5" i="13"/>
  <c r="H5" i="13"/>
  <c r="F5" i="13"/>
  <c r="D5" i="13"/>
  <c r="AD4" i="13"/>
  <c r="AB4" i="13"/>
  <c r="Z4" i="13"/>
  <c r="X4" i="13"/>
  <c r="V4" i="13"/>
  <c r="T4" i="13"/>
  <c r="R4" i="13"/>
  <c r="P4" i="13"/>
  <c r="N4" i="13"/>
  <c r="L4" i="13"/>
  <c r="J4" i="13"/>
  <c r="H4" i="13"/>
  <c r="F4" i="13"/>
  <c r="D4" i="13"/>
  <c r="AD3" i="13"/>
  <c r="AB3" i="13"/>
  <c r="Z3" i="13"/>
  <c r="X3" i="13"/>
  <c r="V3" i="13"/>
  <c r="T3" i="13"/>
  <c r="R3" i="13"/>
  <c r="P3" i="13"/>
  <c r="N3" i="13"/>
  <c r="L3" i="13"/>
  <c r="D3" i="13" s="1"/>
  <c r="J3" i="13"/>
  <c r="H3" i="13"/>
  <c r="F3" i="13"/>
  <c r="AD2" i="13"/>
  <c r="AB2" i="13"/>
  <c r="Z2" i="13"/>
  <c r="X2" i="13"/>
  <c r="V2" i="13"/>
  <c r="T2" i="13"/>
  <c r="R2" i="13"/>
  <c r="D2" i="13" s="1"/>
  <c r="P2" i="13"/>
  <c r="N2" i="13"/>
  <c r="L2" i="13"/>
  <c r="J2" i="13"/>
  <c r="H2" i="13"/>
  <c r="F2" i="13"/>
  <c r="AD10" i="16"/>
  <c r="AB10" i="16"/>
  <c r="Z10" i="16"/>
  <c r="X10" i="16"/>
  <c r="V10" i="16"/>
  <c r="T10" i="16"/>
  <c r="R10" i="16"/>
  <c r="P10" i="16"/>
  <c r="N10" i="16"/>
  <c r="L10" i="16"/>
  <c r="J10" i="16"/>
  <c r="H10" i="16"/>
  <c r="F10" i="16"/>
  <c r="AD9" i="16"/>
  <c r="AB9" i="16"/>
  <c r="Z9" i="16"/>
  <c r="X9" i="16"/>
  <c r="V9" i="16"/>
  <c r="T9" i="16"/>
  <c r="R9" i="16"/>
  <c r="P9" i="16"/>
  <c r="N9" i="16"/>
  <c r="L9" i="16"/>
  <c r="J9" i="16"/>
  <c r="H9" i="16"/>
  <c r="F9" i="16"/>
  <c r="AD8" i="16"/>
  <c r="AB8" i="16"/>
  <c r="Z8" i="16"/>
  <c r="X8" i="16"/>
  <c r="V8" i="16"/>
  <c r="T8" i="16"/>
  <c r="R8" i="16"/>
  <c r="P8" i="16"/>
  <c r="N8" i="16"/>
  <c r="L8" i="16"/>
  <c r="J8" i="16"/>
  <c r="H8" i="16"/>
  <c r="F8" i="16"/>
  <c r="AD7" i="16"/>
  <c r="AB7" i="16"/>
  <c r="Z7" i="16"/>
  <c r="X7" i="16"/>
  <c r="V7" i="16"/>
  <c r="T7" i="16"/>
  <c r="R7" i="16"/>
  <c r="P7" i="16"/>
  <c r="N7" i="16"/>
  <c r="L7" i="16"/>
  <c r="J7" i="16"/>
  <c r="H7" i="16"/>
  <c r="F7" i="16"/>
  <c r="AD6" i="16"/>
  <c r="AB6" i="16"/>
  <c r="Z6" i="16"/>
  <c r="X6" i="16"/>
  <c r="V6" i="16"/>
  <c r="T6" i="16"/>
  <c r="R6" i="16"/>
  <c r="P6" i="16"/>
  <c r="N6" i="16"/>
  <c r="L6" i="16"/>
  <c r="J6" i="16"/>
  <c r="H6" i="16"/>
  <c r="F6" i="16"/>
  <c r="D6" i="16"/>
  <c r="AD5" i="16"/>
  <c r="AB5" i="16"/>
  <c r="Z5" i="16"/>
  <c r="X5" i="16"/>
  <c r="V5" i="16"/>
  <c r="T5" i="16"/>
  <c r="R5" i="16"/>
  <c r="P5" i="16"/>
  <c r="N5" i="16"/>
  <c r="L5" i="16"/>
  <c r="J5" i="16"/>
  <c r="D5" i="16" s="1"/>
  <c r="H5" i="16"/>
  <c r="F5" i="16"/>
  <c r="AD4" i="16"/>
  <c r="AB4" i="16"/>
  <c r="Z4" i="16"/>
  <c r="X4" i="16"/>
  <c r="V4" i="16"/>
  <c r="T4" i="16"/>
  <c r="R4" i="16"/>
  <c r="P4" i="16"/>
  <c r="N4" i="16"/>
  <c r="L4" i="16"/>
  <c r="D4" i="16" s="1"/>
  <c r="J4" i="16"/>
  <c r="H4" i="16"/>
  <c r="F4" i="16"/>
  <c r="AD3" i="16"/>
  <c r="AB3" i="16"/>
  <c r="Z3" i="16"/>
  <c r="X3" i="16"/>
  <c r="D3" i="16" s="1"/>
  <c r="V3" i="16"/>
  <c r="T3" i="16"/>
  <c r="R3" i="16"/>
  <c r="P3" i="16"/>
  <c r="N3" i="16"/>
  <c r="L3" i="16"/>
  <c r="J3" i="16"/>
  <c r="H3" i="16"/>
  <c r="F3" i="16"/>
  <c r="AD2" i="16"/>
  <c r="AB2" i="16"/>
  <c r="Z2" i="16"/>
  <c r="X2" i="16"/>
  <c r="V2" i="16"/>
  <c r="T2" i="16"/>
  <c r="R2" i="16"/>
  <c r="P2" i="16"/>
  <c r="N2" i="16"/>
  <c r="L2" i="16"/>
  <c r="J2" i="16"/>
  <c r="H2" i="16"/>
  <c r="F2" i="16"/>
  <c r="D2" i="16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AH16" i="2"/>
  <c r="D16" i="2" s="1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D3" i="14"/>
  <c r="AD11" i="2"/>
  <c r="AH21" i="7"/>
  <c r="AF21" i="7"/>
  <c r="AD21" i="7"/>
  <c r="AB21" i="7"/>
  <c r="Z21" i="7"/>
  <c r="X21" i="7"/>
  <c r="V21" i="7"/>
  <c r="T21" i="7"/>
  <c r="R21" i="7"/>
  <c r="P21" i="7"/>
  <c r="N21" i="7"/>
  <c r="L21" i="7"/>
  <c r="J21" i="7"/>
  <c r="H21" i="7"/>
  <c r="F21" i="7"/>
  <c r="AH11" i="7"/>
  <c r="AF11" i="7"/>
  <c r="AD11" i="7"/>
  <c r="D11" i="7" s="1"/>
  <c r="AB11" i="7"/>
  <c r="Z11" i="7"/>
  <c r="X11" i="7"/>
  <c r="V11" i="7"/>
  <c r="T11" i="7"/>
  <c r="R11" i="7"/>
  <c r="P11" i="7"/>
  <c r="N11" i="7"/>
  <c r="L11" i="7"/>
  <c r="J11" i="7"/>
  <c r="H11" i="7"/>
  <c r="F11" i="7"/>
  <c r="AH8" i="7"/>
  <c r="AF8" i="7"/>
  <c r="AD8" i="7"/>
  <c r="AB8" i="7"/>
  <c r="Z8" i="7"/>
  <c r="X8" i="7"/>
  <c r="V8" i="7"/>
  <c r="T8" i="7"/>
  <c r="R8" i="7"/>
  <c r="P8" i="7"/>
  <c r="N8" i="7"/>
  <c r="L8" i="7"/>
  <c r="J8" i="7"/>
  <c r="H8" i="7"/>
  <c r="F8" i="7"/>
  <c r="D2" i="5"/>
  <c r="AD3" i="15"/>
  <c r="AB3" i="15"/>
  <c r="Z3" i="15"/>
  <c r="X3" i="15"/>
  <c r="V3" i="15"/>
  <c r="T3" i="15"/>
  <c r="R3" i="15"/>
  <c r="P3" i="15"/>
  <c r="N3" i="15"/>
  <c r="L3" i="15"/>
  <c r="J3" i="15"/>
  <c r="H3" i="15"/>
  <c r="F3" i="15"/>
  <c r="AD2" i="15"/>
  <c r="AB2" i="15"/>
  <c r="Z2" i="15"/>
  <c r="X2" i="15"/>
  <c r="V2" i="15"/>
  <c r="T2" i="15"/>
  <c r="R2" i="15"/>
  <c r="P2" i="15"/>
  <c r="N2" i="15"/>
  <c r="L2" i="15"/>
  <c r="J2" i="15"/>
  <c r="D2" i="15" s="1"/>
  <c r="H2" i="15"/>
  <c r="F2" i="15"/>
  <c r="AA2" i="18"/>
  <c r="D8" i="7" l="1"/>
  <c r="D11" i="3"/>
  <c r="D10" i="3"/>
  <c r="D12" i="3"/>
  <c r="D7" i="3"/>
  <c r="D14" i="9"/>
  <c r="D13" i="9"/>
  <c r="D15" i="9"/>
  <c r="D19" i="9"/>
  <c r="D12" i="9"/>
  <c r="D6" i="9"/>
  <c r="D6" i="4"/>
  <c r="D4" i="4"/>
  <c r="D5" i="4"/>
  <c r="D7" i="10"/>
  <c r="D4" i="10"/>
  <c r="AF3" i="8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7" i="8"/>
  <c r="A28" i="8" s="1"/>
  <c r="A29" i="8" s="1"/>
  <c r="A26" i="8"/>
  <c r="AH16" i="8"/>
  <c r="AF16" i="8"/>
  <c r="AD16" i="8"/>
  <c r="AB16" i="8"/>
  <c r="D16" i="8" s="1"/>
  <c r="Z16" i="8"/>
  <c r="X16" i="8"/>
  <c r="V16" i="8"/>
  <c r="T16" i="8"/>
  <c r="R16" i="8"/>
  <c r="P16" i="8"/>
  <c r="N16" i="8"/>
  <c r="L16" i="8"/>
  <c r="J16" i="8"/>
  <c r="H16" i="8"/>
  <c r="F16" i="8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D3" i="11"/>
  <c r="D4" i="11"/>
  <c r="A3" i="10" l="1"/>
  <c r="A4" i="10" s="1"/>
  <c r="A28" i="10" s="1"/>
  <c r="A29" i="10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3" i="7"/>
  <c r="A27" i="7" s="1"/>
  <c r="A28" i="7" s="1"/>
  <c r="A29" i="7" s="1"/>
  <c r="A3" i="2"/>
  <c r="A4" i="2" s="1"/>
  <c r="A5" i="2" s="1"/>
  <c r="A6" i="2" s="1"/>
  <c r="A7" i="2" s="1"/>
  <c r="AH2" i="5"/>
  <c r="AF2" i="5"/>
  <c r="AD2" i="5"/>
  <c r="AB2" i="5"/>
  <c r="Z2" i="5"/>
  <c r="X2" i="5"/>
  <c r="V2" i="5"/>
  <c r="T2" i="5"/>
  <c r="R2" i="5"/>
  <c r="P2" i="5"/>
  <c r="N2" i="5"/>
  <c r="L2" i="5"/>
  <c r="J2" i="5"/>
  <c r="H2" i="5"/>
  <c r="F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4" i="17" l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" i="17"/>
  <c r="E2" i="18"/>
  <c r="A4" i="13"/>
  <c r="A3" i="13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" i="11"/>
  <c r="F29" i="12"/>
  <c r="H29" i="12"/>
  <c r="J29" i="12"/>
  <c r="L29" i="12"/>
  <c r="N29" i="12"/>
  <c r="P29" i="12"/>
  <c r="R29" i="12"/>
  <c r="T29" i="12"/>
  <c r="V29" i="12"/>
  <c r="X29" i="12"/>
  <c r="Z29" i="12"/>
  <c r="AB29" i="12"/>
  <c r="AD29" i="12"/>
  <c r="A3" i="12"/>
  <c r="A4" i="12" s="1"/>
  <c r="A22" i="12" s="1"/>
  <c r="A23" i="12" s="1"/>
  <c r="A24" i="12" s="1"/>
  <c r="A25" i="12" s="1"/>
  <c r="A26" i="12" s="1"/>
  <c r="A27" i="12" s="1"/>
  <c r="A28" i="12" s="1"/>
  <c r="A29" i="12" s="1"/>
  <c r="A29" i="5"/>
  <c r="AH29" i="7"/>
  <c r="AF29" i="7"/>
  <c r="AD29" i="7"/>
  <c r="AB29" i="7"/>
  <c r="Z29" i="7"/>
  <c r="X29" i="7"/>
  <c r="V29" i="7"/>
  <c r="T29" i="7"/>
  <c r="R29" i="7"/>
  <c r="P29" i="7"/>
  <c r="N29" i="7"/>
  <c r="L29" i="7"/>
  <c r="J29" i="7"/>
  <c r="H29" i="7"/>
  <c r="F29" i="7"/>
  <c r="A3" i="3"/>
  <c r="A4" i="3" s="1"/>
  <c r="A3" i="9"/>
  <c r="A4" i="9" s="1"/>
  <c r="A29" i="9" s="1"/>
  <c r="A3" i="4"/>
  <c r="A4" i="4" s="1"/>
  <c r="AE2" i="18"/>
  <c r="AC2" i="18"/>
  <c r="Y2" i="18"/>
  <c r="W2" i="18"/>
  <c r="U2" i="18"/>
  <c r="S2" i="18"/>
  <c r="Q2" i="18"/>
  <c r="O2" i="18"/>
  <c r="M2" i="18"/>
  <c r="K2" i="18"/>
  <c r="I2" i="18"/>
  <c r="G2" i="18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T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5" i="19"/>
  <c r="P14" i="19"/>
  <c r="P13" i="19"/>
  <c r="P12" i="19"/>
  <c r="P11" i="19"/>
  <c r="P10" i="19"/>
  <c r="P9" i="19"/>
  <c r="P8" i="19"/>
  <c r="P7" i="19"/>
  <c r="P6" i="19"/>
  <c r="P5" i="19"/>
  <c r="P4" i="19"/>
  <c r="P3" i="19"/>
  <c r="P2" i="19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D29" i="15"/>
  <c r="AB29" i="15"/>
  <c r="Z29" i="15"/>
  <c r="X29" i="15"/>
  <c r="V29" i="15"/>
  <c r="T29" i="15"/>
  <c r="R29" i="15"/>
  <c r="P29" i="15"/>
  <c r="N29" i="15"/>
  <c r="L29" i="15"/>
  <c r="J29" i="15"/>
  <c r="H29" i="15"/>
  <c r="F29" i="15"/>
  <c r="AD28" i="15"/>
  <c r="AB28" i="15"/>
  <c r="Z28" i="15"/>
  <c r="X28" i="15"/>
  <c r="V28" i="15"/>
  <c r="T28" i="15"/>
  <c r="R28" i="15"/>
  <c r="P28" i="15"/>
  <c r="N28" i="15"/>
  <c r="L28" i="15"/>
  <c r="J28" i="15"/>
  <c r="H28" i="15"/>
  <c r="F28" i="15"/>
  <c r="AD27" i="15"/>
  <c r="AB27" i="15"/>
  <c r="Z27" i="15"/>
  <c r="X27" i="15"/>
  <c r="V27" i="15"/>
  <c r="T27" i="15"/>
  <c r="R27" i="15"/>
  <c r="P27" i="15"/>
  <c r="N27" i="15"/>
  <c r="L27" i="15"/>
  <c r="J27" i="15"/>
  <c r="H27" i="15"/>
  <c r="F27" i="15"/>
  <c r="AD26" i="15"/>
  <c r="AB26" i="15"/>
  <c r="Z26" i="15"/>
  <c r="X26" i="15"/>
  <c r="V26" i="15"/>
  <c r="T26" i="15"/>
  <c r="R26" i="15"/>
  <c r="P26" i="15"/>
  <c r="N26" i="15"/>
  <c r="L26" i="15"/>
  <c r="J26" i="15"/>
  <c r="H26" i="15"/>
  <c r="F26" i="15"/>
  <c r="AD25" i="15"/>
  <c r="AB25" i="15"/>
  <c r="Z25" i="15"/>
  <c r="X25" i="15"/>
  <c r="V25" i="15"/>
  <c r="T25" i="15"/>
  <c r="R25" i="15"/>
  <c r="P25" i="15"/>
  <c r="N25" i="15"/>
  <c r="L25" i="15"/>
  <c r="J25" i="15"/>
  <c r="H25" i="15"/>
  <c r="F25" i="15"/>
  <c r="AD24" i="15"/>
  <c r="AB24" i="15"/>
  <c r="Z24" i="15"/>
  <c r="X24" i="15"/>
  <c r="V24" i="15"/>
  <c r="T24" i="15"/>
  <c r="R24" i="15"/>
  <c r="P24" i="15"/>
  <c r="N24" i="15"/>
  <c r="L24" i="15"/>
  <c r="J24" i="15"/>
  <c r="H24" i="15"/>
  <c r="F24" i="15"/>
  <c r="AD23" i="15"/>
  <c r="AB23" i="15"/>
  <c r="Z23" i="15"/>
  <c r="X23" i="15"/>
  <c r="V23" i="15"/>
  <c r="T23" i="15"/>
  <c r="R23" i="15"/>
  <c r="P23" i="15"/>
  <c r="N23" i="15"/>
  <c r="L23" i="15"/>
  <c r="J23" i="15"/>
  <c r="H23" i="15"/>
  <c r="F23" i="15"/>
  <c r="AD22" i="15"/>
  <c r="AB22" i="15"/>
  <c r="Z22" i="15"/>
  <c r="X22" i="15"/>
  <c r="V22" i="15"/>
  <c r="T22" i="15"/>
  <c r="R22" i="15"/>
  <c r="P22" i="15"/>
  <c r="N22" i="15"/>
  <c r="L22" i="15"/>
  <c r="J22" i="15"/>
  <c r="H22" i="15"/>
  <c r="F22" i="15"/>
  <c r="AD21" i="15"/>
  <c r="AB21" i="15"/>
  <c r="Z21" i="15"/>
  <c r="X21" i="15"/>
  <c r="V21" i="15"/>
  <c r="T21" i="15"/>
  <c r="R21" i="15"/>
  <c r="P21" i="15"/>
  <c r="N21" i="15"/>
  <c r="L21" i="15"/>
  <c r="J21" i="15"/>
  <c r="H21" i="15"/>
  <c r="F21" i="15"/>
  <c r="AD20" i="15"/>
  <c r="AB20" i="15"/>
  <c r="Z20" i="15"/>
  <c r="X20" i="15"/>
  <c r="V20" i="15"/>
  <c r="T20" i="15"/>
  <c r="R20" i="15"/>
  <c r="P20" i="15"/>
  <c r="N20" i="15"/>
  <c r="L20" i="15"/>
  <c r="J20" i="15"/>
  <c r="H20" i="15"/>
  <c r="F20" i="15"/>
  <c r="AD19" i="15"/>
  <c r="AB19" i="15"/>
  <c r="Z19" i="15"/>
  <c r="X19" i="15"/>
  <c r="V19" i="15"/>
  <c r="T19" i="15"/>
  <c r="R19" i="15"/>
  <c r="P19" i="15"/>
  <c r="N19" i="15"/>
  <c r="L19" i="15"/>
  <c r="J19" i="15"/>
  <c r="H19" i="15"/>
  <c r="F19" i="15"/>
  <c r="AD18" i="15"/>
  <c r="AB18" i="15"/>
  <c r="Z18" i="15"/>
  <c r="X18" i="15"/>
  <c r="V18" i="15"/>
  <c r="T18" i="15"/>
  <c r="R18" i="15"/>
  <c r="P18" i="15"/>
  <c r="N18" i="15"/>
  <c r="L18" i="15"/>
  <c r="J18" i="15"/>
  <c r="H18" i="15"/>
  <c r="F18" i="15"/>
  <c r="AD17" i="15"/>
  <c r="AB17" i="15"/>
  <c r="Z17" i="15"/>
  <c r="X17" i="15"/>
  <c r="V17" i="15"/>
  <c r="T17" i="15"/>
  <c r="R17" i="15"/>
  <c r="P17" i="15"/>
  <c r="N17" i="15"/>
  <c r="L17" i="15"/>
  <c r="J17" i="15"/>
  <c r="H17" i="15"/>
  <c r="F17" i="15"/>
  <c r="AD16" i="15"/>
  <c r="AB16" i="15"/>
  <c r="Z16" i="15"/>
  <c r="X16" i="15"/>
  <c r="V16" i="15"/>
  <c r="T16" i="15"/>
  <c r="R16" i="15"/>
  <c r="P16" i="15"/>
  <c r="N16" i="15"/>
  <c r="L16" i="15"/>
  <c r="J16" i="15"/>
  <c r="H16" i="15"/>
  <c r="F16" i="15"/>
  <c r="AD15" i="15"/>
  <c r="AB15" i="15"/>
  <c r="Z15" i="15"/>
  <c r="X15" i="15"/>
  <c r="V15" i="15"/>
  <c r="T15" i="15"/>
  <c r="R15" i="15"/>
  <c r="P15" i="15"/>
  <c r="N15" i="15"/>
  <c r="L15" i="15"/>
  <c r="J15" i="15"/>
  <c r="H15" i="15"/>
  <c r="F15" i="15"/>
  <c r="AD14" i="15"/>
  <c r="AB14" i="15"/>
  <c r="Z14" i="15"/>
  <c r="X14" i="15"/>
  <c r="V14" i="15"/>
  <c r="T14" i="15"/>
  <c r="R14" i="15"/>
  <c r="P14" i="15"/>
  <c r="N14" i="15"/>
  <c r="L14" i="15"/>
  <c r="J14" i="15"/>
  <c r="H14" i="15"/>
  <c r="F14" i="15"/>
  <c r="AD13" i="15"/>
  <c r="AB13" i="15"/>
  <c r="Z13" i="15"/>
  <c r="X13" i="15"/>
  <c r="V13" i="15"/>
  <c r="T13" i="15"/>
  <c r="R13" i="15"/>
  <c r="P13" i="15"/>
  <c r="N13" i="15"/>
  <c r="L13" i="15"/>
  <c r="J13" i="15"/>
  <c r="H13" i="15"/>
  <c r="F13" i="15"/>
  <c r="AD12" i="15"/>
  <c r="AB12" i="15"/>
  <c r="Z12" i="15"/>
  <c r="X12" i="15"/>
  <c r="V12" i="15"/>
  <c r="T12" i="15"/>
  <c r="R12" i="15"/>
  <c r="P12" i="15"/>
  <c r="N12" i="15"/>
  <c r="L12" i="15"/>
  <c r="J12" i="15"/>
  <c r="H12" i="15"/>
  <c r="F12" i="15"/>
  <c r="AD11" i="15"/>
  <c r="AB11" i="15"/>
  <c r="Z11" i="15"/>
  <c r="X11" i="15"/>
  <c r="V11" i="15"/>
  <c r="T11" i="15"/>
  <c r="R11" i="15"/>
  <c r="P11" i="15"/>
  <c r="N11" i="15"/>
  <c r="L11" i="15"/>
  <c r="J11" i="15"/>
  <c r="H11" i="15"/>
  <c r="F11" i="15"/>
  <c r="AD10" i="15"/>
  <c r="AB10" i="15"/>
  <c r="Z10" i="15"/>
  <c r="X10" i="15"/>
  <c r="V10" i="15"/>
  <c r="T10" i="15"/>
  <c r="R10" i="15"/>
  <c r="P10" i="15"/>
  <c r="N10" i="15"/>
  <c r="L10" i="15"/>
  <c r="J10" i="15"/>
  <c r="H10" i="15"/>
  <c r="F10" i="15"/>
  <c r="AD9" i="15"/>
  <c r="AB9" i="15"/>
  <c r="Z9" i="15"/>
  <c r="X9" i="15"/>
  <c r="V9" i="15"/>
  <c r="T9" i="15"/>
  <c r="R9" i="15"/>
  <c r="P9" i="15"/>
  <c r="N9" i="15"/>
  <c r="L9" i="15"/>
  <c r="J9" i="15"/>
  <c r="H9" i="15"/>
  <c r="F9" i="15"/>
  <c r="AD8" i="15"/>
  <c r="AB8" i="15"/>
  <c r="Z8" i="15"/>
  <c r="X8" i="15"/>
  <c r="V8" i="15"/>
  <c r="T8" i="15"/>
  <c r="R8" i="15"/>
  <c r="P8" i="15"/>
  <c r="N8" i="15"/>
  <c r="L8" i="15"/>
  <c r="J8" i="15"/>
  <c r="H8" i="15"/>
  <c r="F8" i="15"/>
  <c r="AD7" i="15"/>
  <c r="AB7" i="15"/>
  <c r="Z7" i="15"/>
  <c r="X7" i="15"/>
  <c r="V7" i="15"/>
  <c r="T7" i="15"/>
  <c r="R7" i="15"/>
  <c r="P7" i="15"/>
  <c r="N7" i="15"/>
  <c r="L7" i="15"/>
  <c r="J7" i="15"/>
  <c r="H7" i="15"/>
  <c r="F7" i="15"/>
  <c r="AD6" i="15"/>
  <c r="AB6" i="15"/>
  <c r="Z6" i="15"/>
  <c r="X6" i="15"/>
  <c r="V6" i="15"/>
  <c r="T6" i="15"/>
  <c r="R6" i="15"/>
  <c r="P6" i="15"/>
  <c r="N6" i="15"/>
  <c r="L6" i="15"/>
  <c r="J6" i="15"/>
  <c r="H6" i="15"/>
  <c r="F6" i="15"/>
  <c r="AD5" i="15"/>
  <c r="AB5" i="15"/>
  <c r="Z5" i="15"/>
  <c r="X5" i="15"/>
  <c r="V5" i="15"/>
  <c r="T5" i="15"/>
  <c r="R5" i="15"/>
  <c r="P5" i="15"/>
  <c r="N5" i="15"/>
  <c r="L5" i="15"/>
  <c r="J5" i="15"/>
  <c r="H5" i="15"/>
  <c r="F5" i="15"/>
  <c r="AD4" i="15"/>
  <c r="AB4" i="15"/>
  <c r="Z4" i="15"/>
  <c r="X4" i="15"/>
  <c r="V4" i="15"/>
  <c r="T4" i="15"/>
  <c r="R4" i="15"/>
  <c r="P4" i="15"/>
  <c r="N4" i="15"/>
  <c r="L4" i="15"/>
  <c r="J4" i="15"/>
  <c r="H4" i="15"/>
  <c r="F4" i="15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D29" i="16"/>
  <c r="AB29" i="16"/>
  <c r="Z29" i="16"/>
  <c r="X29" i="16"/>
  <c r="V29" i="16"/>
  <c r="T29" i="16"/>
  <c r="R29" i="16"/>
  <c r="P29" i="16"/>
  <c r="N29" i="16"/>
  <c r="L29" i="16"/>
  <c r="J29" i="16"/>
  <c r="H29" i="16"/>
  <c r="F29" i="16"/>
  <c r="AD28" i="16"/>
  <c r="AB28" i="16"/>
  <c r="Z28" i="16"/>
  <c r="X28" i="16"/>
  <c r="V28" i="16"/>
  <c r="T28" i="16"/>
  <c r="R28" i="16"/>
  <c r="P28" i="16"/>
  <c r="N28" i="16"/>
  <c r="L28" i="16"/>
  <c r="J28" i="16"/>
  <c r="H28" i="16"/>
  <c r="F28" i="16"/>
  <c r="AD27" i="16"/>
  <c r="AB27" i="16"/>
  <c r="Z27" i="16"/>
  <c r="X27" i="16"/>
  <c r="V27" i="16"/>
  <c r="T27" i="16"/>
  <c r="R27" i="16"/>
  <c r="P27" i="16"/>
  <c r="N27" i="16"/>
  <c r="L27" i="16"/>
  <c r="J27" i="16"/>
  <c r="H27" i="16"/>
  <c r="F27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F26" i="16"/>
  <c r="AD25" i="16"/>
  <c r="AB25" i="16"/>
  <c r="Z25" i="16"/>
  <c r="X25" i="16"/>
  <c r="V25" i="16"/>
  <c r="T25" i="16"/>
  <c r="R25" i="16"/>
  <c r="P25" i="16"/>
  <c r="N25" i="16"/>
  <c r="L25" i="16"/>
  <c r="J25" i="16"/>
  <c r="H25" i="16"/>
  <c r="F25" i="16"/>
  <c r="AD24" i="16"/>
  <c r="AB24" i="16"/>
  <c r="Z24" i="16"/>
  <c r="X24" i="16"/>
  <c r="V24" i="16"/>
  <c r="T24" i="16"/>
  <c r="R24" i="16"/>
  <c r="P24" i="16"/>
  <c r="N24" i="16"/>
  <c r="L24" i="16"/>
  <c r="J24" i="16"/>
  <c r="H24" i="16"/>
  <c r="F24" i="16"/>
  <c r="AD23" i="16"/>
  <c r="AB23" i="16"/>
  <c r="Z23" i="16"/>
  <c r="X23" i="16"/>
  <c r="V23" i="16"/>
  <c r="T23" i="16"/>
  <c r="R23" i="16"/>
  <c r="P23" i="16"/>
  <c r="N23" i="16"/>
  <c r="L23" i="16"/>
  <c r="J23" i="16"/>
  <c r="H23" i="16"/>
  <c r="F23" i="16"/>
  <c r="AD22" i="16"/>
  <c r="AB22" i="16"/>
  <c r="Z22" i="16"/>
  <c r="X22" i="16"/>
  <c r="V22" i="16"/>
  <c r="T22" i="16"/>
  <c r="R22" i="16"/>
  <c r="P22" i="16"/>
  <c r="N22" i="16"/>
  <c r="L22" i="16"/>
  <c r="J22" i="16"/>
  <c r="H22" i="16"/>
  <c r="F22" i="16"/>
  <c r="AD21" i="16"/>
  <c r="AB21" i="16"/>
  <c r="Z21" i="16"/>
  <c r="X21" i="16"/>
  <c r="V21" i="16"/>
  <c r="T21" i="16"/>
  <c r="R21" i="16"/>
  <c r="P21" i="16"/>
  <c r="N21" i="16"/>
  <c r="L21" i="16"/>
  <c r="J21" i="16"/>
  <c r="H21" i="16"/>
  <c r="F21" i="16"/>
  <c r="AD20" i="16"/>
  <c r="AB20" i="16"/>
  <c r="Z20" i="16"/>
  <c r="X20" i="16"/>
  <c r="V20" i="16"/>
  <c r="T20" i="16"/>
  <c r="R20" i="16"/>
  <c r="P20" i="16"/>
  <c r="N20" i="16"/>
  <c r="L20" i="16"/>
  <c r="J20" i="16"/>
  <c r="H20" i="16"/>
  <c r="F20" i="16"/>
  <c r="AD19" i="16"/>
  <c r="AB19" i="16"/>
  <c r="Z19" i="16"/>
  <c r="X19" i="16"/>
  <c r="V19" i="16"/>
  <c r="T19" i="16"/>
  <c r="R19" i="16"/>
  <c r="P19" i="16"/>
  <c r="N19" i="16"/>
  <c r="L19" i="16"/>
  <c r="J19" i="16"/>
  <c r="H19" i="16"/>
  <c r="F19" i="16"/>
  <c r="AD18" i="16"/>
  <c r="AB18" i="16"/>
  <c r="Z18" i="16"/>
  <c r="X18" i="16"/>
  <c r="V18" i="16"/>
  <c r="T18" i="16"/>
  <c r="R18" i="16"/>
  <c r="P18" i="16"/>
  <c r="N18" i="16"/>
  <c r="L18" i="16"/>
  <c r="J18" i="16"/>
  <c r="H18" i="16"/>
  <c r="F18" i="16"/>
  <c r="AD17" i="16"/>
  <c r="AB17" i="16"/>
  <c r="Z17" i="16"/>
  <c r="X17" i="16"/>
  <c r="V17" i="16"/>
  <c r="T17" i="16"/>
  <c r="R17" i="16"/>
  <c r="P17" i="16"/>
  <c r="N17" i="16"/>
  <c r="L17" i="16"/>
  <c r="J17" i="16"/>
  <c r="H17" i="16"/>
  <c r="F17" i="16"/>
  <c r="AD16" i="16"/>
  <c r="AB16" i="16"/>
  <c r="Z16" i="16"/>
  <c r="X16" i="16"/>
  <c r="V16" i="16"/>
  <c r="T16" i="16"/>
  <c r="R16" i="16"/>
  <c r="P16" i="16"/>
  <c r="N16" i="16"/>
  <c r="L16" i="16"/>
  <c r="J16" i="16"/>
  <c r="H16" i="16"/>
  <c r="F16" i="16"/>
  <c r="AD15" i="16"/>
  <c r="AB15" i="16"/>
  <c r="Z15" i="16"/>
  <c r="X15" i="16"/>
  <c r="V15" i="16"/>
  <c r="T15" i="16"/>
  <c r="R15" i="16"/>
  <c r="P15" i="16"/>
  <c r="N15" i="16"/>
  <c r="L15" i="16"/>
  <c r="J15" i="16"/>
  <c r="H15" i="16"/>
  <c r="F15" i="16"/>
  <c r="AD14" i="16"/>
  <c r="AB14" i="16"/>
  <c r="Z14" i="16"/>
  <c r="X14" i="16"/>
  <c r="V14" i="16"/>
  <c r="T14" i="16"/>
  <c r="R14" i="16"/>
  <c r="P14" i="16"/>
  <c r="N14" i="16"/>
  <c r="L14" i="16"/>
  <c r="J14" i="16"/>
  <c r="H14" i="16"/>
  <c r="F14" i="16"/>
  <c r="AD13" i="16"/>
  <c r="AB13" i="16"/>
  <c r="Z13" i="16"/>
  <c r="X13" i="16"/>
  <c r="V13" i="16"/>
  <c r="T13" i="16"/>
  <c r="R13" i="16"/>
  <c r="P13" i="16"/>
  <c r="N13" i="16"/>
  <c r="L13" i="16"/>
  <c r="J13" i="16"/>
  <c r="H13" i="16"/>
  <c r="F13" i="16"/>
  <c r="AD12" i="16"/>
  <c r="AB12" i="16"/>
  <c r="Z12" i="16"/>
  <c r="X12" i="16"/>
  <c r="V12" i="16"/>
  <c r="T12" i="16"/>
  <c r="R12" i="16"/>
  <c r="P12" i="16"/>
  <c r="N12" i="16"/>
  <c r="L12" i="16"/>
  <c r="J12" i="16"/>
  <c r="H12" i="16"/>
  <c r="F12" i="16"/>
  <c r="AD11" i="16"/>
  <c r="AB11" i="16"/>
  <c r="Z11" i="16"/>
  <c r="X11" i="16"/>
  <c r="V11" i="16"/>
  <c r="T11" i="16"/>
  <c r="R11" i="16"/>
  <c r="P11" i="16"/>
  <c r="N11" i="16"/>
  <c r="L11" i="16"/>
  <c r="J11" i="16"/>
  <c r="H11" i="16"/>
  <c r="F11" i="16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D29" i="13"/>
  <c r="AB29" i="13"/>
  <c r="Z29" i="13"/>
  <c r="X29" i="13"/>
  <c r="V29" i="13"/>
  <c r="T29" i="13"/>
  <c r="R29" i="13"/>
  <c r="P29" i="13"/>
  <c r="N29" i="13"/>
  <c r="L29" i="13"/>
  <c r="J29" i="13"/>
  <c r="H29" i="13"/>
  <c r="F29" i="13"/>
  <c r="AD28" i="13"/>
  <c r="AB28" i="13"/>
  <c r="Z28" i="13"/>
  <c r="X28" i="13"/>
  <c r="V28" i="13"/>
  <c r="T28" i="13"/>
  <c r="R28" i="13"/>
  <c r="P28" i="13"/>
  <c r="N28" i="13"/>
  <c r="L28" i="13"/>
  <c r="J28" i="13"/>
  <c r="H28" i="13"/>
  <c r="F28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AD25" i="13"/>
  <c r="AB25" i="13"/>
  <c r="Z25" i="13"/>
  <c r="X25" i="13"/>
  <c r="V25" i="13"/>
  <c r="T25" i="13"/>
  <c r="R25" i="13"/>
  <c r="P25" i="13"/>
  <c r="N25" i="13"/>
  <c r="L25" i="13"/>
  <c r="J25" i="13"/>
  <c r="H25" i="13"/>
  <c r="F25" i="13"/>
  <c r="AD24" i="13"/>
  <c r="AB24" i="13"/>
  <c r="Z24" i="13"/>
  <c r="X24" i="13"/>
  <c r="V24" i="13"/>
  <c r="T24" i="13"/>
  <c r="R24" i="13"/>
  <c r="P24" i="13"/>
  <c r="N24" i="13"/>
  <c r="L24" i="13"/>
  <c r="J24" i="13"/>
  <c r="H24" i="13"/>
  <c r="F24" i="13"/>
  <c r="AD23" i="13"/>
  <c r="AB23" i="13"/>
  <c r="Z23" i="13"/>
  <c r="X23" i="13"/>
  <c r="V23" i="13"/>
  <c r="T23" i="13"/>
  <c r="R23" i="13"/>
  <c r="P23" i="13"/>
  <c r="N23" i="13"/>
  <c r="L23" i="13"/>
  <c r="J23" i="13"/>
  <c r="H23" i="13"/>
  <c r="F23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AD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AD20" i="13"/>
  <c r="AB20" i="13"/>
  <c r="Z20" i="13"/>
  <c r="X20" i="13"/>
  <c r="V20" i="13"/>
  <c r="T20" i="13"/>
  <c r="R20" i="13"/>
  <c r="P20" i="13"/>
  <c r="N20" i="13"/>
  <c r="L20" i="13"/>
  <c r="J20" i="13"/>
  <c r="H20" i="13"/>
  <c r="F20" i="13"/>
  <c r="AD19" i="13"/>
  <c r="AB19" i="13"/>
  <c r="Z19" i="13"/>
  <c r="X19" i="13"/>
  <c r="V19" i="13"/>
  <c r="T19" i="13"/>
  <c r="R19" i="13"/>
  <c r="P19" i="13"/>
  <c r="N19" i="13"/>
  <c r="L19" i="13"/>
  <c r="J19" i="13"/>
  <c r="H19" i="13"/>
  <c r="F19" i="13"/>
  <c r="AD18" i="13"/>
  <c r="AB18" i="13"/>
  <c r="Z18" i="13"/>
  <c r="X18" i="13"/>
  <c r="V18" i="13"/>
  <c r="T18" i="13"/>
  <c r="R18" i="13"/>
  <c r="P18" i="13"/>
  <c r="N18" i="13"/>
  <c r="L18" i="13"/>
  <c r="J18" i="13"/>
  <c r="H18" i="13"/>
  <c r="F18" i="13"/>
  <c r="AD17" i="13"/>
  <c r="AB17" i="13"/>
  <c r="Z17" i="13"/>
  <c r="X17" i="13"/>
  <c r="V17" i="13"/>
  <c r="T17" i="13"/>
  <c r="R17" i="13"/>
  <c r="P17" i="13"/>
  <c r="N17" i="13"/>
  <c r="L17" i="13"/>
  <c r="J17" i="13"/>
  <c r="H17" i="13"/>
  <c r="F17" i="13"/>
  <c r="AD16" i="13"/>
  <c r="AB16" i="13"/>
  <c r="Z16" i="13"/>
  <c r="X16" i="13"/>
  <c r="V16" i="13"/>
  <c r="T16" i="13"/>
  <c r="R16" i="13"/>
  <c r="P16" i="13"/>
  <c r="N16" i="13"/>
  <c r="L16" i="13"/>
  <c r="J16" i="13"/>
  <c r="H16" i="13"/>
  <c r="F16" i="13"/>
  <c r="AD15" i="13"/>
  <c r="AB15" i="13"/>
  <c r="Z15" i="13"/>
  <c r="X15" i="13"/>
  <c r="V15" i="13"/>
  <c r="T15" i="13"/>
  <c r="R15" i="13"/>
  <c r="P15" i="13"/>
  <c r="N15" i="13"/>
  <c r="L15" i="13"/>
  <c r="J15" i="13"/>
  <c r="H15" i="13"/>
  <c r="F15" i="13"/>
  <c r="AD14" i="13"/>
  <c r="AB14" i="13"/>
  <c r="Z14" i="13"/>
  <c r="X14" i="13"/>
  <c r="V14" i="13"/>
  <c r="T14" i="13"/>
  <c r="R14" i="13"/>
  <c r="P14" i="13"/>
  <c r="N14" i="13"/>
  <c r="L14" i="13"/>
  <c r="J14" i="13"/>
  <c r="H14" i="13"/>
  <c r="F14" i="13"/>
  <c r="AD13" i="13"/>
  <c r="AB13" i="13"/>
  <c r="Z13" i="13"/>
  <c r="X13" i="13"/>
  <c r="V13" i="13"/>
  <c r="T13" i="13"/>
  <c r="R13" i="13"/>
  <c r="P13" i="13"/>
  <c r="N13" i="13"/>
  <c r="L13" i="13"/>
  <c r="J13" i="13"/>
  <c r="H13" i="13"/>
  <c r="F13" i="13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AD27" i="14"/>
  <c r="AB27" i="14"/>
  <c r="Z27" i="14"/>
  <c r="X27" i="14"/>
  <c r="V27" i="14"/>
  <c r="T27" i="14"/>
  <c r="R27" i="14"/>
  <c r="P27" i="14"/>
  <c r="N27" i="14"/>
  <c r="L27" i="14"/>
  <c r="J27" i="14"/>
  <c r="H27" i="14"/>
  <c r="F27" i="14"/>
  <c r="AD26" i="14"/>
  <c r="AB26" i="14"/>
  <c r="Z26" i="14"/>
  <c r="X26" i="14"/>
  <c r="V26" i="14"/>
  <c r="T26" i="14"/>
  <c r="R26" i="14"/>
  <c r="P26" i="14"/>
  <c r="N26" i="14"/>
  <c r="L26" i="14"/>
  <c r="J26" i="14"/>
  <c r="H26" i="14"/>
  <c r="F26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AD10" i="14"/>
  <c r="AB10" i="14"/>
  <c r="Z10" i="14"/>
  <c r="X10" i="14"/>
  <c r="V10" i="14"/>
  <c r="T10" i="14"/>
  <c r="R10" i="14"/>
  <c r="P10" i="14"/>
  <c r="N10" i="14"/>
  <c r="L10" i="14"/>
  <c r="J10" i="14"/>
  <c r="H10" i="14"/>
  <c r="F10" i="14"/>
  <c r="AD9" i="14"/>
  <c r="AB9" i="14"/>
  <c r="Z9" i="14"/>
  <c r="X9" i="14"/>
  <c r="V9" i="14"/>
  <c r="T9" i="14"/>
  <c r="R9" i="14"/>
  <c r="P9" i="14"/>
  <c r="N9" i="14"/>
  <c r="L9" i="14"/>
  <c r="J9" i="14"/>
  <c r="H9" i="14"/>
  <c r="F9" i="14"/>
  <c r="AD8" i="14"/>
  <c r="AB8" i="14"/>
  <c r="Z8" i="14"/>
  <c r="X8" i="14"/>
  <c r="V8" i="14"/>
  <c r="T8" i="14"/>
  <c r="R8" i="14"/>
  <c r="P8" i="14"/>
  <c r="N8" i="14"/>
  <c r="L8" i="14"/>
  <c r="J8" i="14"/>
  <c r="H8" i="14"/>
  <c r="F8" i="14"/>
  <c r="AD7" i="14"/>
  <c r="AB7" i="14"/>
  <c r="Z7" i="14"/>
  <c r="X7" i="14"/>
  <c r="V7" i="14"/>
  <c r="T7" i="14"/>
  <c r="R7" i="14"/>
  <c r="P7" i="14"/>
  <c r="N7" i="14"/>
  <c r="L7" i="14"/>
  <c r="J7" i="14"/>
  <c r="H7" i="14"/>
  <c r="F7" i="14"/>
  <c r="AD6" i="14"/>
  <c r="AB6" i="14"/>
  <c r="Z6" i="14"/>
  <c r="X6" i="14"/>
  <c r="V6" i="14"/>
  <c r="T6" i="14"/>
  <c r="R6" i="14"/>
  <c r="P6" i="14"/>
  <c r="N6" i="14"/>
  <c r="L6" i="14"/>
  <c r="J6" i="14"/>
  <c r="H6" i="14"/>
  <c r="F6" i="14"/>
  <c r="AD5" i="14"/>
  <c r="AB5" i="14"/>
  <c r="Z5" i="14"/>
  <c r="X5" i="14"/>
  <c r="V5" i="14"/>
  <c r="T5" i="14"/>
  <c r="R5" i="14"/>
  <c r="P5" i="14"/>
  <c r="N5" i="14"/>
  <c r="L5" i="14"/>
  <c r="J5" i="14"/>
  <c r="H5" i="14"/>
  <c r="F5" i="14"/>
  <c r="AD4" i="14"/>
  <c r="AB4" i="14"/>
  <c r="Z4" i="14"/>
  <c r="X4" i="14"/>
  <c r="V4" i="14"/>
  <c r="T4" i="14"/>
  <c r="R4" i="14"/>
  <c r="P4" i="14"/>
  <c r="N4" i="14"/>
  <c r="L4" i="14"/>
  <c r="J4" i="14"/>
  <c r="H4" i="14"/>
  <c r="F4" i="14"/>
  <c r="AD3" i="14"/>
  <c r="AB3" i="14"/>
  <c r="Z3" i="14"/>
  <c r="X3" i="14"/>
  <c r="V3" i="14"/>
  <c r="T3" i="14"/>
  <c r="R3" i="14"/>
  <c r="P3" i="14"/>
  <c r="N3" i="14"/>
  <c r="L3" i="14"/>
  <c r="J3" i="14"/>
  <c r="H3" i="14"/>
  <c r="F3" i="14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D2" i="14"/>
  <c r="AB2" i="14"/>
  <c r="Z2" i="14"/>
  <c r="X2" i="14"/>
  <c r="V2" i="14"/>
  <c r="T2" i="14"/>
  <c r="R2" i="14"/>
  <c r="P2" i="14"/>
  <c r="N2" i="14"/>
  <c r="L2" i="14"/>
  <c r="J2" i="14"/>
  <c r="H2" i="14"/>
  <c r="F2" i="14"/>
  <c r="AD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AD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AD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AD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AD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AD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AD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AD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AD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AD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AD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AD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AD9" i="11"/>
  <c r="AB9" i="11"/>
  <c r="Z9" i="11"/>
  <c r="X9" i="11"/>
  <c r="V9" i="11"/>
  <c r="T9" i="11"/>
  <c r="R9" i="11"/>
  <c r="P9" i="11"/>
  <c r="N9" i="11"/>
  <c r="L9" i="11"/>
  <c r="J9" i="11"/>
  <c r="H9" i="11"/>
  <c r="F9" i="11"/>
  <c r="AD8" i="11"/>
  <c r="AB8" i="11"/>
  <c r="Z8" i="11"/>
  <c r="X8" i="11"/>
  <c r="V8" i="11"/>
  <c r="T8" i="11"/>
  <c r="R8" i="11"/>
  <c r="P8" i="11"/>
  <c r="N8" i="11"/>
  <c r="L8" i="11"/>
  <c r="J8" i="11"/>
  <c r="H8" i="11"/>
  <c r="F8" i="11"/>
  <c r="AD7" i="11"/>
  <c r="AB7" i="11"/>
  <c r="Z7" i="11"/>
  <c r="X7" i="11"/>
  <c r="V7" i="11"/>
  <c r="T7" i="11"/>
  <c r="R7" i="11"/>
  <c r="P7" i="11"/>
  <c r="N7" i="11"/>
  <c r="L7" i="11"/>
  <c r="J7" i="11"/>
  <c r="H7" i="11"/>
  <c r="F7" i="11"/>
  <c r="AD6" i="11"/>
  <c r="AB6" i="11"/>
  <c r="Z6" i="11"/>
  <c r="X6" i="11"/>
  <c r="V6" i="11"/>
  <c r="T6" i="11"/>
  <c r="R6" i="11"/>
  <c r="P6" i="11"/>
  <c r="N6" i="11"/>
  <c r="L6" i="11"/>
  <c r="J6" i="11"/>
  <c r="H6" i="11"/>
  <c r="F6" i="11"/>
  <c r="AD5" i="11"/>
  <c r="AB5" i="11"/>
  <c r="Z5" i="11"/>
  <c r="X5" i="11"/>
  <c r="V5" i="11"/>
  <c r="T5" i="11"/>
  <c r="R5" i="11"/>
  <c r="P5" i="11"/>
  <c r="N5" i="11"/>
  <c r="L5" i="11"/>
  <c r="J5" i="11"/>
  <c r="H5" i="11"/>
  <c r="F5" i="11"/>
  <c r="AD4" i="11"/>
  <c r="AB4" i="11"/>
  <c r="Z4" i="11"/>
  <c r="X4" i="11"/>
  <c r="V4" i="11"/>
  <c r="T4" i="11"/>
  <c r="R4" i="11"/>
  <c r="P4" i="11"/>
  <c r="N4" i="11"/>
  <c r="L4" i="11"/>
  <c r="J4" i="11"/>
  <c r="H4" i="11"/>
  <c r="F4" i="11"/>
  <c r="AD2" i="11"/>
  <c r="AB2" i="11"/>
  <c r="Z2" i="11"/>
  <c r="X2" i="11"/>
  <c r="V2" i="11"/>
  <c r="T2" i="11"/>
  <c r="R2" i="11"/>
  <c r="P2" i="11"/>
  <c r="N2" i="11"/>
  <c r="L2" i="11"/>
  <c r="J2" i="11"/>
  <c r="H2" i="11"/>
  <c r="F2" i="11"/>
  <c r="AD3" i="11"/>
  <c r="AB3" i="11"/>
  <c r="Z3" i="11"/>
  <c r="X3" i="11"/>
  <c r="V3" i="11"/>
  <c r="T3" i="11"/>
  <c r="R3" i="11"/>
  <c r="P3" i="11"/>
  <c r="N3" i="11"/>
  <c r="L3" i="11"/>
  <c r="J3" i="11"/>
  <c r="H3" i="11"/>
  <c r="F3" i="11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AH28" i="7"/>
  <c r="AF28" i="7"/>
  <c r="AD28" i="7"/>
  <c r="AB28" i="7"/>
  <c r="Z28" i="7"/>
  <c r="X28" i="7"/>
  <c r="V28" i="7"/>
  <c r="T28" i="7"/>
  <c r="R28" i="7"/>
  <c r="P28" i="7"/>
  <c r="N28" i="7"/>
  <c r="L28" i="7"/>
  <c r="J28" i="7"/>
  <c r="H28" i="7"/>
  <c r="F28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AH26" i="7"/>
  <c r="AF26" i="7"/>
  <c r="AD26" i="7"/>
  <c r="AB26" i="7"/>
  <c r="Z26" i="7"/>
  <c r="X26" i="7"/>
  <c r="V26" i="7"/>
  <c r="T26" i="7"/>
  <c r="R26" i="7"/>
  <c r="P26" i="7"/>
  <c r="N26" i="7"/>
  <c r="L26" i="7"/>
  <c r="J26" i="7"/>
  <c r="H26" i="7"/>
  <c r="F26" i="7"/>
  <c r="AH25" i="7"/>
  <c r="AF25" i="7"/>
  <c r="AD25" i="7"/>
  <c r="AB25" i="7"/>
  <c r="Z25" i="7"/>
  <c r="X25" i="7"/>
  <c r="V25" i="7"/>
  <c r="T25" i="7"/>
  <c r="R25" i="7"/>
  <c r="P25" i="7"/>
  <c r="N25" i="7"/>
  <c r="L25" i="7"/>
  <c r="J25" i="7"/>
  <c r="H25" i="7"/>
  <c r="F25" i="7"/>
  <c r="AH24" i="7"/>
  <c r="AF24" i="7"/>
  <c r="AD24" i="7"/>
  <c r="AB24" i="7"/>
  <c r="Z24" i="7"/>
  <c r="X24" i="7"/>
  <c r="V24" i="7"/>
  <c r="T24" i="7"/>
  <c r="R24" i="7"/>
  <c r="P24" i="7"/>
  <c r="N24" i="7"/>
  <c r="L24" i="7"/>
  <c r="J24" i="7"/>
  <c r="H24" i="7"/>
  <c r="F24" i="7"/>
  <c r="AH23" i="7"/>
  <c r="AF23" i="7"/>
  <c r="AD23" i="7"/>
  <c r="AB23" i="7"/>
  <c r="Z23" i="7"/>
  <c r="X23" i="7"/>
  <c r="V23" i="7"/>
  <c r="T23" i="7"/>
  <c r="R23" i="7"/>
  <c r="P23" i="7"/>
  <c r="N23" i="7"/>
  <c r="L23" i="7"/>
  <c r="J23" i="7"/>
  <c r="H23" i="7"/>
  <c r="F23" i="7"/>
  <c r="AH22" i="7"/>
  <c r="AF22" i="7"/>
  <c r="AD22" i="7"/>
  <c r="AB22" i="7"/>
  <c r="Z22" i="7"/>
  <c r="X22" i="7"/>
  <c r="V22" i="7"/>
  <c r="T22" i="7"/>
  <c r="R22" i="7"/>
  <c r="P22" i="7"/>
  <c r="N22" i="7"/>
  <c r="L22" i="7"/>
  <c r="J22" i="7"/>
  <c r="H22" i="7"/>
  <c r="F22" i="7"/>
  <c r="AH18" i="7"/>
  <c r="AF18" i="7"/>
  <c r="AD18" i="7"/>
  <c r="AB18" i="7"/>
  <c r="Z18" i="7"/>
  <c r="D18" i="7" s="1"/>
  <c r="X18" i="7"/>
  <c r="V18" i="7"/>
  <c r="T18" i="7"/>
  <c r="R18" i="7"/>
  <c r="P18" i="7"/>
  <c r="N18" i="7"/>
  <c r="L18" i="7"/>
  <c r="J18" i="7"/>
  <c r="H18" i="7"/>
  <c r="F18" i="7"/>
  <c r="AH16" i="7"/>
  <c r="AF16" i="7"/>
  <c r="AD16" i="7"/>
  <c r="AB16" i="7"/>
  <c r="Z16" i="7"/>
  <c r="D16" i="7" s="1"/>
  <c r="X16" i="7"/>
  <c r="V16" i="7"/>
  <c r="T16" i="7"/>
  <c r="R16" i="7"/>
  <c r="P16" i="7"/>
  <c r="N16" i="7"/>
  <c r="L16" i="7"/>
  <c r="J16" i="7"/>
  <c r="H16" i="7"/>
  <c r="F16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AH9" i="7"/>
  <c r="AF9" i="7"/>
  <c r="AD9" i="7"/>
  <c r="AB9" i="7"/>
  <c r="Z9" i="7"/>
  <c r="X9" i="7"/>
  <c r="V9" i="7"/>
  <c r="T9" i="7"/>
  <c r="R9" i="7"/>
  <c r="P9" i="7"/>
  <c r="N9" i="7"/>
  <c r="L9" i="7"/>
  <c r="J9" i="7"/>
  <c r="H9" i="7"/>
  <c r="F9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AH5" i="7"/>
  <c r="AF5" i="7"/>
  <c r="AD5" i="7"/>
  <c r="AB5" i="7"/>
  <c r="Z5" i="7"/>
  <c r="X5" i="7"/>
  <c r="V5" i="7"/>
  <c r="T5" i="7"/>
  <c r="R5" i="7"/>
  <c r="P5" i="7"/>
  <c r="N5" i="7"/>
  <c r="L5" i="7"/>
  <c r="J5" i="7"/>
  <c r="H5" i="7"/>
  <c r="F5" i="7"/>
  <c r="AH4" i="7"/>
  <c r="AF4" i="7"/>
  <c r="AD4" i="7"/>
  <c r="AB4" i="7"/>
  <c r="Z4" i="7"/>
  <c r="X4" i="7"/>
  <c r="V4" i="7"/>
  <c r="T4" i="7"/>
  <c r="R4" i="7"/>
  <c r="P4" i="7"/>
  <c r="N4" i="7"/>
  <c r="L4" i="7"/>
  <c r="J4" i="7"/>
  <c r="H4" i="7"/>
  <c r="F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AH7" i="7"/>
  <c r="AF7" i="7"/>
  <c r="AD7" i="7"/>
  <c r="AB7" i="7"/>
  <c r="Z7" i="7"/>
  <c r="X7" i="7"/>
  <c r="V7" i="7"/>
  <c r="T7" i="7"/>
  <c r="R7" i="7"/>
  <c r="P7" i="7"/>
  <c r="N7" i="7"/>
  <c r="L7" i="7"/>
  <c r="J7" i="7"/>
  <c r="H7" i="7"/>
  <c r="F7" i="7"/>
  <c r="AH15" i="7"/>
  <c r="AF15" i="7"/>
  <c r="AD15" i="7"/>
  <c r="AB15" i="7"/>
  <c r="Z15" i="7"/>
  <c r="X15" i="7"/>
  <c r="V15" i="7"/>
  <c r="T15" i="7"/>
  <c r="D15" i="7" s="1"/>
  <c r="R15" i="7"/>
  <c r="P15" i="7"/>
  <c r="N15" i="7"/>
  <c r="L15" i="7"/>
  <c r="J15" i="7"/>
  <c r="H15" i="7"/>
  <c r="F15" i="7"/>
  <c r="AH19" i="7"/>
  <c r="AF19" i="7"/>
  <c r="AD19" i="7"/>
  <c r="AB19" i="7"/>
  <c r="Z19" i="7"/>
  <c r="X19" i="7"/>
  <c r="V19" i="7"/>
  <c r="T19" i="7"/>
  <c r="R19" i="7"/>
  <c r="P19" i="7"/>
  <c r="N19" i="7"/>
  <c r="L19" i="7"/>
  <c r="J19" i="7"/>
  <c r="D19" i="7" s="1"/>
  <c r="H19" i="7"/>
  <c r="F19" i="7"/>
  <c r="AH6" i="7"/>
  <c r="AF6" i="7"/>
  <c r="AD6" i="7"/>
  <c r="AB6" i="7"/>
  <c r="Z6" i="7"/>
  <c r="X6" i="7"/>
  <c r="V6" i="7"/>
  <c r="T6" i="7"/>
  <c r="R6" i="7"/>
  <c r="P6" i="7"/>
  <c r="N6" i="7"/>
  <c r="L6" i="7"/>
  <c r="J6" i="7"/>
  <c r="H6" i="7"/>
  <c r="F6" i="7"/>
  <c r="AH2" i="7"/>
  <c r="AF2" i="7"/>
  <c r="AD2" i="7"/>
  <c r="AB2" i="7"/>
  <c r="Z2" i="7"/>
  <c r="X2" i="7"/>
  <c r="V2" i="7"/>
  <c r="T2" i="7"/>
  <c r="R2" i="7"/>
  <c r="P2" i="7"/>
  <c r="N2" i="7"/>
  <c r="L2" i="7"/>
  <c r="J2" i="7"/>
  <c r="H2" i="7"/>
  <c r="F2" i="7"/>
  <c r="AH3" i="7"/>
  <c r="AF3" i="7"/>
  <c r="AD3" i="7"/>
  <c r="AB3" i="7"/>
  <c r="Z3" i="7"/>
  <c r="X3" i="7"/>
  <c r="V3" i="7"/>
  <c r="T3" i="7"/>
  <c r="R3" i="7"/>
  <c r="P3" i="7"/>
  <c r="N3" i="7"/>
  <c r="L3" i="7"/>
  <c r="J3" i="7"/>
  <c r="H3" i="7"/>
  <c r="F3" i="7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AH11" i="2"/>
  <c r="AF11" i="2"/>
  <c r="AB11" i="2"/>
  <c r="Z11" i="2"/>
  <c r="X11" i="2"/>
  <c r="V11" i="2"/>
  <c r="T11" i="2"/>
  <c r="R11" i="2"/>
  <c r="P11" i="2"/>
  <c r="N11" i="2"/>
  <c r="L11" i="2"/>
  <c r="J11" i="2"/>
  <c r="H11" i="2"/>
  <c r="F11" i="2"/>
  <c r="AH13" i="2"/>
  <c r="AF13" i="2"/>
  <c r="AD13" i="2"/>
  <c r="AB13" i="2"/>
  <c r="Z13" i="2"/>
  <c r="D13" i="2" s="1"/>
  <c r="X13" i="2"/>
  <c r="V13" i="2"/>
  <c r="T13" i="2"/>
  <c r="R13" i="2"/>
  <c r="P13" i="2"/>
  <c r="N13" i="2"/>
  <c r="L13" i="2"/>
  <c r="J13" i="2"/>
  <c r="H13" i="2"/>
  <c r="F13" i="2"/>
  <c r="AH3" i="2"/>
  <c r="AF3" i="2"/>
  <c r="AD3" i="2"/>
  <c r="AB3" i="2"/>
  <c r="Z3" i="2"/>
  <c r="X3" i="2"/>
  <c r="V3" i="2"/>
  <c r="T3" i="2"/>
  <c r="R3" i="2"/>
  <c r="P3" i="2"/>
  <c r="N3" i="2"/>
  <c r="L3" i="2"/>
  <c r="J3" i="2"/>
  <c r="H3" i="2"/>
  <c r="F3" i="2"/>
  <c r="AH12" i="2"/>
  <c r="AF12" i="2"/>
  <c r="AD12" i="2"/>
  <c r="AB12" i="2"/>
  <c r="Z12" i="2"/>
  <c r="X12" i="2"/>
  <c r="V12" i="2"/>
  <c r="T12" i="2"/>
  <c r="D12" i="2" s="1"/>
  <c r="R12" i="2"/>
  <c r="P12" i="2"/>
  <c r="N12" i="2"/>
  <c r="L12" i="2"/>
  <c r="J12" i="2"/>
  <c r="H12" i="2"/>
  <c r="F12" i="2"/>
  <c r="AH5" i="2"/>
  <c r="AF5" i="2"/>
  <c r="AD5" i="2"/>
  <c r="AB5" i="2"/>
  <c r="Z5" i="2"/>
  <c r="X5" i="2"/>
  <c r="V5" i="2"/>
  <c r="T5" i="2"/>
  <c r="R5" i="2"/>
  <c r="P5" i="2"/>
  <c r="N5" i="2"/>
  <c r="L5" i="2"/>
  <c r="J5" i="2"/>
  <c r="H5" i="2"/>
  <c r="F5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AH9" i="2"/>
  <c r="AF9" i="2"/>
  <c r="AD9" i="2"/>
  <c r="AB9" i="2"/>
  <c r="Z9" i="2"/>
  <c r="X9" i="2"/>
  <c r="V9" i="2"/>
  <c r="T9" i="2"/>
  <c r="R9" i="2"/>
  <c r="P9" i="2"/>
  <c r="N9" i="2"/>
  <c r="L9" i="2"/>
  <c r="J9" i="2"/>
  <c r="H9" i="2"/>
  <c r="F9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AH8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F8" i="2"/>
  <c r="AH4" i="2"/>
  <c r="AF4" i="2"/>
  <c r="AD4" i="2"/>
  <c r="AB4" i="2"/>
  <c r="Z4" i="2"/>
  <c r="X4" i="2"/>
  <c r="V4" i="2"/>
  <c r="T4" i="2"/>
  <c r="R4" i="2"/>
  <c r="P4" i="2"/>
  <c r="N4" i="2"/>
  <c r="L4" i="2"/>
  <c r="J4" i="2"/>
  <c r="H4" i="2"/>
  <c r="F4" i="2"/>
  <c r="AH7" i="2"/>
  <c r="AF7" i="2"/>
  <c r="AD7" i="2"/>
  <c r="AB7" i="2"/>
  <c r="Z7" i="2"/>
  <c r="X7" i="2"/>
  <c r="V7" i="2"/>
  <c r="T7" i="2"/>
  <c r="R7" i="2"/>
  <c r="P7" i="2"/>
  <c r="D7" i="2" s="1"/>
  <c r="N7" i="2"/>
  <c r="L7" i="2"/>
  <c r="J7" i="2"/>
  <c r="H7" i="2"/>
  <c r="F7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AH2" i="2"/>
  <c r="AF2" i="2"/>
  <c r="AD2" i="2"/>
  <c r="AB2" i="2"/>
  <c r="Z2" i="2"/>
  <c r="X2" i="2"/>
  <c r="V2" i="2"/>
  <c r="T2" i="2"/>
  <c r="R2" i="2"/>
  <c r="P2" i="2"/>
  <c r="N2" i="2"/>
  <c r="L2" i="2"/>
  <c r="J2" i="2"/>
  <c r="H2" i="2"/>
  <c r="F2" i="2"/>
  <c r="AH29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AH19" i="8"/>
  <c r="AF19" i="8"/>
  <c r="AD19" i="8"/>
  <c r="AB19" i="8"/>
  <c r="Z19" i="8"/>
  <c r="X19" i="8"/>
  <c r="V19" i="8"/>
  <c r="T19" i="8"/>
  <c r="R19" i="8"/>
  <c r="P19" i="8"/>
  <c r="N19" i="8"/>
  <c r="L19" i="8"/>
  <c r="J19" i="8"/>
  <c r="H19" i="8"/>
  <c r="F19" i="8"/>
  <c r="AH11" i="8"/>
  <c r="AF11" i="8"/>
  <c r="AD11" i="8"/>
  <c r="D11" i="8" s="1"/>
  <c r="AB11" i="8"/>
  <c r="Z11" i="8"/>
  <c r="X11" i="8"/>
  <c r="V11" i="8"/>
  <c r="T11" i="8"/>
  <c r="R11" i="8"/>
  <c r="P11" i="8"/>
  <c r="N11" i="8"/>
  <c r="L11" i="8"/>
  <c r="J11" i="8"/>
  <c r="H11" i="8"/>
  <c r="F11" i="8"/>
  <c r="AH26" i="8"/>
  <c r="AF26" i="8"/>
  <c r="AD26" i="8"/>
  <c r="AB26" i="8"/>
  <c r="Z26" i="8"/>
  <c r="D26" i="8" s="1"/>
  <c r="X26" i="8"/>
  <c r="V26" i="8"/>
  <c r="T26" i="8"/>
  <c r="R26" i="8"/>
  <c r="P26" i="8"/>
  <c r="N26" i="8"/>
  <c r="L26" i="8"/>
  <c r="J26" i="8"/>
  <c r="H26" i="8"/>
  <c r="F26" i="8"/>
  <c r="AH25" i="8"/>
  <c r="AF25" i="8"/>
  <c r="AD25" i="8"/>
  <c r="AB25" i="8"/>
  <c r="Z25" i="8"/>
  <c r="D25" i="8" s="1"/>
  <c r="X25" i="8"/>
  <c r="V25" i="8"/>
  <c r="T25" i="8"/>
  <c r="R25" i="8"/>
  <c r="P25" i="8"/>
  <c r="N25" i="8"/>
  <c r="L25" i="8"/>
  <c r="J25" i="8"/>
  <c r="H25" i="8"/>
  <c r="F25" i="8"/>
  <c r="AH13" i="8"/>
  <c r="AF13" i="8"/>
  <c r="AD13" i="8"/>
  <c r="AB13" i="8"/>
  <c r="Z13" i="8"/>
  <c r="D13" i="8" s="1"/>
  <c r="X13" i="8"/>
  <c r="V13" i="8"/>
  <c r="T13" i="8"/>
  <c r="R13" i="8"/>
  <c r="P13" i="8"/>
  <c r="N13" i="8"/>
  <c r="L13" i="8"/>
  <c r="J13" i="8"/>
  <c r="H13" i="8"/>
  <c r="F13" i="8"/>
  <c r="AH8" i="8"/>
  <c r="AF8" i="8"/>
  <c r="AD8" i="8"/>
  <c r="AB8" i="8"/>
  <c r="Z8" i="8"/>
  <c r="D8" i="8" s="1"/>
  <c r="X8" i="8"/>
  <c r="V8" i="8"/>
  <c r="T8" i="8"/>
  <c r="R8" i="8"/>
  <c r="P8" i="8"/>
  <c r="N8" i="8"/>
  <c r="L8" i="8"/>
  <c r="J8" i="8"/>
  <c r="H8" i="8"/>
  <c r="F8" i="8"/>
  <c r="AH23" i="8"/>
  <c r="AF23" i="8"/>
  <c r="AD23" i="8"/>
  <c r="AB23" i="8"/>
  <c r="Z23" i="8"/>
  <c r="D23" i="8" s="1"/>
  <c r="X23" i="8"/>
  <c r="V23" i="8"/>
  <c r="T23" i="8"/>
  <c r="R23" i="8"/>
  <c r="P23" i="8"/>
  <c r="N23" i="8"/>
  <c r="L23" i="8"/>
  <c r="J23" i="8"/>
  <c r="H23" i="8"/>
  <c r="F23" i="8"/>
  <c r="AH27" i="8"/>
  <c r="AF27" i="8"/>
  <c r="AD27" i="8"/>
  <c r="AB27" i="8"/>
  <c r="Z27" i="8"/>
  <c r="X27" i="8"/>
  <c r="D27" i="8" s="1"/>
  <c r="V27" i="8"/>
  <c r="T27" i="8"/>
  <c r="R27" i="8"/>
  <c r="P27" i="8"/>
  <c r="N27" i="8"/>
  <c r="L27" i="8"/>
  <c r="J27" i="8"/>
  <c r="H27" i="8"/>
  <c r="F27" i="8"/>
  <c r="AH17" i="8"/>
  <c r="AF17" i="8"/>
  <c r="AD17" i="8"/>
  <c r="AB17" i="8"/>
  <c r="Z17" i="8"/>
  <c r="X17" i="8"/>
  <c r="V17" i="8"/>
  <c r="T17" i="8"/>
  <c r="R17" i="8"/>
  <c r="P17" i="8"/>
  <c r="N17" i="8"/>
  <c r="L17" i="8"/>
  <c r="J17" i="8"/>
  <c r="H17" i="8"/>
  <c r="F17" i="8"/>
  <c r="AH12" i="8"/>
  <c r="AF12" i="8"/>
  <c r="AD12" i="8"/>
  <c r="AB12" i="8"/>
  <c r="Z12" i="8"/>
  <c r="X12" i="8"/>
  <c r="V12" i="8"/>
  <c r="T12" i="8"/>
  <c r="R12" i="8"/>
  <c r="P12" i="8"/>
  <c r="N12" i="8"/>
  <c r="L12" i="8"/>
  <c r="J12" i="8"/>
  <c r="H12" i="8"/>
  <c r="F12" i="8"/>
  <c r="AH10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AH5" i="8"/>
  <c r="AF5" i="8"/>
  <c r="AD5" i="8"/>
  <c r="AB5" i="8"/>
  <c r="Z5" i="8"/>
  <c r="X5" i="8"/>
  <c r="V5" i="8"/>
  <c r="T5" i="8"/>
  <c r="R5" i="8"/>
  <c r="P5" i="8"/>
  <c r="N5" i="8"/>
  <c r="L5" i="8"/>
  <c r="J5" i="8"/>
  <c r="H5" i="8"/>
  <c r="F5" i="8"/>
  <c r="AH22" i="8"/>
  <c r="AF22" i="8"/>
  <c r="AD22" i="8"/>
  <c r="AB22" i="8"/>
  <c r="Z22" i="8"/>
  <c r="X22" i="8"/>
  <c r="V22" i="8"/>
  <c r="T22" i="8"/>
  <c r="D22" i="8" s="1"/>
  <c r="R22" i="8"/>
  <c r="P22" i="8"/>
  <c r="N22" i="8"/>
  <c r="L22" i="8"/>
  <c r="J22" i="8"/>
  <c r="H22" i="8"/>
  <c r="F22" i="8"/>
  <c r="AH20" i="8"/>
  <c r="AF20" i="8"/>
  <c r="AD20" i="8"/>
  <c r="AB20" i="8"/>
  <c r="Z20" i="8"/>
  <c r="X20" i="8"/>
  <c r="V20" i="8"/>
  <c r="T20" i="8"/>
  <c r="D20" i="8" s="1"/>
  <c r="R20" i="8"/>
  <c r="P20" i="8"/>
  <c r="N20" i="8"/>
  <c r="L20" i="8"/>
  <c r="J20" i="8"/>
  <c r="H20" i="8"/>
  <c r="F20" i="8"/>
  <c r="AH24" i="8"/>
  <c r="AF24" i="8"/>
  <c r="AD24" i="8"/>
  <c r="AB24" i="8"/>
  <c r="Z24" i="8"/>
  <c r="X24" i="8"/>
  <c r="V24" i="8"/>
  <c r="T24" i="8"/>
  <c r="R24" i="8"/>
  <c r="D24" i="8" s="1"/>
  <c r="P24" i="8"/>
  <c r="N24" i="8"/>
  <c r="L24" i="8"/>
  <c r="J24" i="8"/>
  <c r="H24" i="8"/>
  <c r="F24" i="8"/>
  <c r="AH21" i="8"/>
  <c r="AF21" i="8"/>
  <c r="AD21" i="8"/>
  <c r="AB21" i="8"/>
  <c r="Z21" i="8"/>
  <c r="X21" i="8"/>
  <c r="V21" i="8"/>
  <c r="T21" i="8"/>
  <c r="R21" i="8"/>
  <c r="P21" i="8"/>
  <c r="N21" i="8"/>
  <c r="L21" i="8"/>
  <c r="J21" i="8"/>
  <c r="H21" i="8"/>
  <c r="F21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H18" i="8"/>
  <c r="F18" i="8"/>
  <c r="AH6" i="8"/>
  <c r="AF6" i="8"/>
  <c r="AD6" i="8"/>
  <c r="AB6" i="8"/>
  <c r="Z6" i="8"/>
  <c r="X6" i="8"/>
  <c r="V6" i="8"/>
  <c r="T6" i="8"/>
  <c r="R6" i="8"/>
  <c r="P6" i="8"/>
  <c r="N6" i="8"/>
  <c r="L6" i="8"/>
  <c r="J6" i="8"/>
  <c r="H6" i="8"/>
  <c r="F6" i="8"/>
  <c r="AH14" i="8"/>
  <c r="AF14" i="8"/>
  <c r="AD14" i="8"/>
  <c r="AB14" i="8"/>
  <c r="Z14" i="8"/>
  <c r="X14" i="8"/>
  <c r="V14" i="8"/>
  <c r="T14" i="8"/>
  <c r="R14" i="8"/>
  <c r="P14" i="8"/>
  <c r="N14" i="8"/>
  <c r="L14" i="8"/>
  <c r="D14" i="8" s="1"/>
  <c r="J14" i="8"/>
  <c r="H14" i="8"/>
  <c r="F14" i="8"/>
  <c r="AH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AH15" i="8"/>
  <c r="AF15" i="8"/>
  <c r="AD15" i="8"/>
  <c r="AB15" i="8"/>
  <c r="Z15" i="8"/>
  <c r="X15" i="8"/>
  <c r="V15" i="8"/>
  <c r="T15" i="8"/>
  <c r="R15" i="8"/>
  <c r="P15" i="8"/>
  <c r="N15" i="8"/>
  <c r="L15" i="8"/>
  <c r="J15" i="8"/>
  <c r="H15" i="8"/>
  <c r="F15" i="8"/>
  <c r="AH9" i="8"/>
  <c r="AF9" i="8"/>
  <c r="AD9" i="8"/>
  <c r="AB9" i="8"/>
  <c r="Z9" i="8"/>
  <c r="X9" i="8"/>
  <c r="V9" i="8"/>
  <c r="T9" i="8"/>
  <c r="R9" i="8"/>
  <c r="P9" i="8"/>
  <c r="N9" i="8"/>
  <c r="L9" i="8"/>
  <c r="J9" i="8"/>
  <c r="H9" i="8"/>
  <c r="F9" i="8"/>
  <c r="AH4" i="8"/>
  <c r="AF4" i="8"/>
  <c r="AD4" i="8"/>
  <c r="AB4" i="8"/>
  <c r="Z4" i="8"/>
  <c r="X4" i="8"/>
  <c r="V4" i="8"/>
  <c r="T4" i="8"/>
  <c r="R4" i="8"/>
  <c r="P4" i="8"/>
  <c r="N4" i="8"/>
  <c r="L4" i="8"/>
  <c r="J4" i="8"/>
  <c r="H4" i="8"/>
  <c r="F4" i="8"/>
  <c r="AH7" i="8"/>
  <c r="AF7" i="8"/>
  <c r="AD7" i="8"/>
  <c r="AB7" i="8"/>
  <c r="Z7" i="8"/>
  <c r="X7" i="8"/>
  <c r="V7" i="8"/>
  <c r="T7" i="8"/>
  <c r="R7" i="8"/>
  <c r="P7" i="8"/>
  <c r="N7" i="8"/>
  <c r="L7" i="8"/>
  <c r="J7" i="8"/>
  <c r="H7" i="8"/>
  <c r="F7" i="8"/>
  <c r="AH2" i="8"/>
  <c r="AF2" i="8"/>
  <c r="AD2" i="8"/>
  <c r="AB2" i="8"/>
  <c r="Z2" i="8"/>
  <c r="X2" i="8"/>
  <c r="V2" i="8"/>
  <c r="T2" i="8"/>
  <c r="R2" i="8"/>
  <c r="P2" i="8"/>
  <c r="N2" i="8"/>
  <c r="L2" i="8"/>
  <c r="J2" i="8"/>
  <c r="H2" i="8"/>
  <c r="F2" i="8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AH3" i="3"/>
  <c r="AF3" i="3"/>
  <c r="AD3" i="3"/>
  <c r="AB3" i="3"/>
  <c r="Z3" i="3"/>
  <c r="X3" i="3"/>
  <c r="V3" i="3"/>
  <c r="T3" i="3"/>
  <c r="R3" i="3"/>
  <c r="P3" i="3"/>
  <c r="N3" i="3"/>
  <c r="L3" i="3"/>
  <c r="J3" i="3"/>
  <c r="H3" i="3"/>
  <c r="F3" i="3"/>
  <c r="AH4" i="3"/>
  <c r="AF4" i="3"/>
  <c r="AD4" i="3"/>
  <c r="AB4" i="3"/>
  <c r="Z4" i="3"/>
  <c r="X4" i="3"/>
  <c r="V4" i="3"/>
  <c r="T4" i="3"/>
  <c r="R4" i="3"/>
  <c r="P4" i="3"/>
  <c r="N4" i="3"/>
  <c r="L4" i="3"/>
  <c r="J4" i="3"/>
  <c r="H4" i="3"/>
  <c r="F4" i="3"/>
  <c r="AH2" i="3"/>
  <c r="AF2" i="3"/>
  <c r="AD2" i="3"/>
  <c r="AB2" i="3"/>
  <c r="Z2" i="3"/>
  <c r="X2" i="3"/>
  <c r="V2" i="3"/>
  <c r="T2" i="3"/>
  <c r="R2" i="3"/>
  <c r="P2" i="3"/>
  <c r="N2" i="3"/>
  <c r="L2" i="3"/>
  <c r="J2" i="3"/>
  <c r="H2" i="3"/>
  <c r="F2" i="3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AH3" i="9"/>
  <c r="AF3" i="9"/>
  <c r="AD3" i="9"/>
  <c r="AB3" i="9"/>
  <c r="Z3" i="9"/>
  <c r="X3" i="9"/>
  <c r="V3" i="9"/>
  <c r="T3" i="9"/>
  <c r="R3" i="9"/>
  <c r="P3" i="9"/>
  <c r="N3" i="9"/>
  <c r="L3" i="9"/>
  <c r="J3" i="9"/>
  <c r="H3" i="9"/>
  <c r="F3" i="9"/>
  <c r="AH4" i="9"/>
  <c r="AF4" i="9"/>
  <c r="AD4" i="9"/>
  <c r="AB4" i="9"/>
  <c r="Z4" i="9"/>
  <c r="X4" i="9"/>
  <c r="V4" i="9"/>
  <c r="T4" i="9"/>
  <c r="R4" i="9"/>
  <c r="P4" i="9"/>
  <c r="N4" i="9"/>
  <c r="L4" i="9"/>
  <c r="J4" i="9"/>
  <c r="H4" i="9"/>
  <c r="F4" i="9"/>
  <c r="AH2" i="9"/>
  <c r="AF2" i="9"/>
  <c r="AD2" i="9"/>
  <c r="AB2" i="9"/>
  <c r="Z2" i="9"/>
  <c r="X2" i="9"/>
  <c r="V2" i="9"/>
  <c r="T2" i="9"/>
  <c r="R2" i="9"/>
  <c r="P2" i="9"/>
  <c r="N2" i="9"/>
  <c r="L2" i="9"/>
  <c r="J2" i="9"/>
  <c r="H2" i="9"/>
  <c r="F2" i="9"/>
  <c r="AH29" i="4"/>
  <c r="AF29" i="4"/>
  <c r="AD29" i="4"/>
  <c r="AB29" i="4"/>
  <c r="Z29" i="4"/>
  <c r="X29" i="4"/>
  <c r="V29" i="4"/>
  <c r="T29" i="4"/>
  <c r="R29" i="4"/>
  <c r="P29" i="4"/>
  <c r="N29" i="4"/>
  <c r="L29" i="4"/>
  <c r="J29" i="4"/>
  <c r="H29" i="4"/>
  <c r="F29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AH26" i="4"/>
  <c r="AF26" i="4"/>
  <c r="AD26" i="4"/>
  <c r="AB26" i="4"/>
  <c r="Z26" i="4"/>
  <c r="X26" i="4"/>
  <c r="V26" i="4"/>
  <c r="T26" i="4"/>
  <c r="R26" i="4"/>
  <c r="P26" i="4"/>
  <c r="N26" i="4"/>
  <c r="L26" i="4"/>
  <c r="J26" i="4"/>
  <c r="H26" i="4"/>
  <c r="F26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F25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F23" i="4"/>
  <c r="AH2" i="4"/>
  <c r="AF2" i="4"/>
  <c r="AD2" i="4"/>
  <c r="AB2" i="4"/>
  <c r="Z2" i="4"/>
  <c r="X2" i="4"/>
  <c r="V2" i="4"/>
  <c r="T2" i="4"/>
  <c r="R2" i="4"/>
  <c r="P2" i="4"/>
  <c r="N2" i="4"/>
  <c r="L2" i="4"/>
  <c r="J2" i="4"/>
  <c r="H2" i="4"/>
  <c r="F2" i="4"/>
  <c r="AH3" i="4"/>
  <c r="AF3" i="4"/>
  <c r="AD3" i="4"/>
  <c r="AB3" i="4"/>
  <c r="Z3" i="4"/>
  <c r="X3" i="4"/>
  <c r="V3" i="4"/>
  <c r="T3" i="4"/>
  <c r="R3" i="4"/>
  <c r="P3" i="4"/>
  <c r="N3" i="4"/>
  <c r="L3" i="4"/>
  <c r="J3" i="4"/>
  <c r="H3" i="4"/>
  <c r="F3" i="4"/>
  <c r="T29" i="10"/>
  <c r="T28" i="10"/>
  <c r="T27" i="10"/>
  <c r="T26" i="10"/>
  <c r="T25" i="10"/>
  <c r="T24" i="10"/>
  <c r="T23" i="10"/>
  <c r="T2" i="10"/>
  <c r="AH29" i="10"/>
  <c r="AH28" i="10"/>
  <c r="AH27" i="10"/>
  <c r="AH26" i="10"/>
  <c r="AH25" i="10"/>
  <c r="AH24" i="10"/>
  <c r="AH23" i="10"/>
  <c r="AH2" i="10"/>
  <c r="X29" i="10"/>
  <c r="X28" i="10"/>
  <c r="X27" i="10"/>
  <c r="X26" i="10"/>
  <c r="X25" i="10"/>
  <c r="X24" i="10"/>
  <c r="X23" i="10"/>
  <c r="X2" i="10"/>
  <c r="P29" i="10"/>
  <c r="P28" i="10"/>
  <c r="P27" i="10"/>
  <c r="P26" i="10"/>
  <c r="P25" i="10"/>
  <c r="P24" i="10"/>
  <c r="P23" i="10"/>
  <c r="P2" i="10"/>
  <c r="AF2" i="10"/>
  <c r="AD2" i="10"/>
  <c r="AB2" i="10"/>
  <c r="Z2" i="10"/>
  <c r="Z29" i="10"/>
  <c r="Z28" i="10"/>
  <c r="Z27" i="10"/>
  <c r="Z26" i="10"/>
  <c r="Z25" i="10"/>
  <c r="Z24" i="10"/>
  <c r="Z23" i="10"/>
  <c r="V2" i="10"/>
  <c r="R23" i="10"/>
  <c r="D19" i="8" l="1"/>
  <c r="D15" i="8"/>
  <c r="D9" i="8"/>
  <c r="D5" i="8"/>
  <c r="D6" i="8"/>
  <c r="D7" i="8"/>
  <c r="D3" i="8"/>
  <c r="D4" i="8"/>
  <c r="D2" i="8"/>
  <c r="D11" i="2"/>
  <c r="D2" i="2"/>
  <c r="D5" i="2"/>
  <c r="D6" i="2"/>
  <c r="D3" i="7"/>
  <c r="D4" i="7"/>
  <c r="D2" i="3"/>
  <c r="D2" i="9"/>
  <c r="D2" i="4"/>
  <c r="D3" i="4"/>
  <c r="D5" i="7"/>
  <c r="D3" i="3"/>
  <c r="A5" i="3"/>
  <c r="A6" i="3" s="1"/>
  <c r="A7" i="3" s="1"/>
  <c r="A8" i="3" s="1"/>
  <c r="D3" i="2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D17" i="8"/>
  <c r="D12" i="8"/>
  <c r="D10" i="8"/>
  <c r="D9" i="7"/>
  <c r="D10" i="7"/>
  <c r="D2" i="11"/>
  <c r="D7" i="7"/>
  <c r="D17" i="7"/>
  <c r="D13" i="7"/>
  <c r="D14" i="7"/>
  <c r="D12" i="7"/>
  <c r="D6" i="7"/>
  <c r="D15" i="2"/>
  <c r="D10" i="2"/>
  <c r="D9" i="2"/>
  <c r="D8" i="2"/>
  <c r="D14" i="2"/>
  <c r="D21" i="8"/>
  <c r="D18" i="8"/>
  <c r="A9" i="3" l="1"/>
  <c r="A10" i="3" s="1"/>
  <c r="A25" i="3" s="1"/>
  <c r="A26" i="3" s="1"/>
  <c r="A27" i="3" s="1"/>
  <c r="A28" i="3" s="1"/>
  <c r="A29" i="3" s="1"/>
  <c r="AD15" i="19"/>
  <c r="AB15" i="19"/>
  <c r="Z15" i="19"/>
  <c r="X15" i="19"/>
  <c r="V15" i="19"/>
  <c r="R15" i="19"/>
  <c r="N15" i="19"/>
  <c r="L15" i="19"/>
  <c r="J15" i="19"/>
  <c r="AD14" i="19"/>
  <c r="AB14" i="19"/>
  <c r="Z14" i="19"/>
  <c r="X14" i="19"/>
  <c r="V14" i="19"/>
  <c r="R14" i="19"/>
  <c r="N14" i="19"/>
  <c r="L14" i="19"/>
  <c r="J14" i="19"/>
  <c r="AD13" i="19"/>
  <c r="AB13" i="19"/>
  <c r="Z13" i="19"/>
  <c r="X13" i="19"/>
  <c r="V13" i="19"/>
  <c r="R13" i="19"/>
  <c r="N13" i="19"/>
  <c r="L13" i="19"/>
  <c r="J13" i="19"/>
  <c r="AD12" i="19"/>
  <c r="AB12" i="19"/>
  <c r="Z12" i="19"/>
  <c r="X12" i="19"/>
  <c r="V12" i="19"/>
  <c r="R12" i="19"/>
  <c r="N12" i="19"/>
  <c r="L12" i="19"/>
  <c r="J12" i="19"/>
  <c r="AD11" i="19"/>
  <c r="AB11" i="19"/>
  <c r="Z11" i="19"/>
  <c r="X11" i="19"/>
  <c r="V11" i="19"/>
  <c r="R11" i="19"/>
  <c r="N11" i="19"/>
  <c r="L11" i="19"/>
  <c r="J11" i="19"/>
  <c r="AD10" i="19"/>
  <c r="AB10" i="19"/>
  <c r="Z10" i="19"/>
  <c r="X10" i="19"/>
  <c r="V10" i="19"/>
  <c r="R10" i="19"/>
  <c r="N10" i="19"/>
  <c r="L10" i="19"/>
  <c r="J10" i="19"/>
  <c r="AD9" i="19"/>
  <c r="AB9" i="19"/>
  <c r="Z9" i="19"/>
  <c r="X9" i="19"/>
  <c r="V9" i="19"/>
  <c r="R9" i="19"/>
  <c r="N9" i="19"/>
  <c r="L9" i="19"/>
  <c r="J9" i="19"/>
  <c r="AD8" i="19"/>
  <c r="AB8" i="19"/>
  <c r="Z8" i="19"/>
  <c r="X8" i="19"/>
  <c r="V8" i="19"/>
  <c r="R8" i="19"/>
  <c r="N8" i="19"/>
  <c r="L8" i="19"/>
  <c r="J8" i="19"/>
  <c r="AD7" i="19"/>
  <c r="AB7" i="19"/>
  <c r="Z7" i="19"/>
  <c r="X7" i="19"/>
  <c r="V7" i="19"/>
  <c r="R7" i="19"/>
  <c r="N7" i="19"/>
  <c r="L7" i="19"/>
  <c r="J7" i="19"/>
  <c r="AD6" i="19"/>
  <c r="AB6" i="19"/>
  <c r="Z6" i="19"/>
  <c r="X6" i="19"/>
  <c r="V6" i="19"/>
  <c r="R6" i="19"/>
  <c r="N6" i="19"/>
  <c r="L6" i="19"/>
  <c r="J6" i="19"/>
  <c r="AD5" i="19"/>
  <c r="AB5" i="19"/>
  <c r="Z5" i="19"/>
  <c r="X5" i="19"/>
  <c r="V5" i="19"/>
  <c r="R5" i="19"/>
  <c r="N5" i="19"/>
  <c r="L5" i="19"/>
  <c r="J5" i="19"/>
  <c r="AD4" i="19"/>
  <c r="AB4" i="19"/>
  <c r="Z4" i="19"/>
  <c r="X4" i="19"/>
  <c r="V4" i="19"/>
  <c r="R4" i="19"/>
  <c r="N4" i="19"/>
  <c r="L4" i="19"/>
  <c r="J4" i="19"/>
  <c r="AD3" i="19"/>
  <c r="AB3" i="19"/>
  <c r="Z3" i="19"/>
  <c r="X3" i="19"/>
  <c r="V3" i="19"/>
  <c r="R3" i="19"/>
  <c r="N3" i="19"/>
  <c r="L3" i="19"/>
  <c r="J3" i="19"/>
  <c r="AD2" i="19"/>
  <c r="AB2" i="19"/>
  <c r="Z2" i="19"/>
  <c r="X2" i="19"/>
  <c r="V2" i="19"/>
  <c r="R2" i="19"/>
  <c r="N2" i="19"/>
  <c r="L2" i="19"/>
  <c r="J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H30" i="19"/>
  <c r="H31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AF29" i="10" l="1"/>
  <c r="AD29" i="10"/>
  <c r="AB29" i="10"/>
  <c r="V29" i="10"/>
  <c r="R29" i="10"/>
  <c r="N29" i="10"/>
  <c r="L29" i="10"/>
  <c r="J29" i="10"/>
  <c r="H29" i="10"/>
  <c r="F29" i="10"/>
  <c r="AF28" i="10"/>
  <c r="AD28" i="10"/>
  <c r="AB28" i="10"/>
  <c r="V28" i="10"/>
  <c r="R28" i="10"/>
  <c r="N28" i="10"/>
  <c r="L28" i="10"/>
  <c r="J28" i="10"/>
  <c r="H28" i="10"/>
  <c r="F28" i="10"/>
  <c r="AF27" i="10"/>
  <c r="AD27" i="10"/>
  <c r="AB27" i="10"/>
  <c r="V27" i="10"/>
  <c r="R27" i="10"/>
  <c r="N27" i="10"/>
  <c r="L27" i="10"/>
  <c r="J27" i="10"/>
  <c r="H27" i="10"/>
  <c r="F27" i="10"/>
  <c r="AF26" i="10"/>
  <c r="AD26" i="10"/>
  <c r="AB26" i="10"/>
  <c r="V26" i="10"/>
  <c r="R26" i="10"/>
  <c r="N26" i="10"/>
  <c r="L26" i="10"/>
  <c r="J26" i="10"/>
  <c r="H26" i="10"/>
  <c r="F26" i="10"/>
  <c r="AF25" i="10"/>
  <c r="AD25" i="10"/>
  <c r="AB25" i="10"/>
  <c r="V25" i="10"/>
  <c r="R25" i="10"/>
  <c r="N25" i="10"/>
  <c r="L25" i="10"/>
  <c r="J25" i="10"/>
  <c r="H25" i="10"/>
  <c r="F25" i="10"/>
  <c r="AF24" i="10"/>
  <c r="AD24" i="10"/>
  <c r="AB24" i="10"/>
  <c r="V24" i="10"/>
  <c r="R24" i="10"/>
  <c r="N24" i="10"/>
  <c r="L24" i="10"/>
  <c r="J24" i="10"/>
  <c r="H24" i="10"/>
  <c r="F24" i="10"/>
  <c r="AF23" i="10"/>
  <c r="AD23" i="10"/>
  <c r="AB23" i="10"/>
  <c r="V23" i="10"/>
  <c r="N23" i="10"/>
  <c r="L23" i="10"/>
  <c r="J23" i="10"/>
  <c r="H23" i="10"/>
  <c r="F23" i="10"/>
  <c r="R2" i="10"/>
  <c r="N2" i="10"/>
  <c r="L2" i="10"/>
  <c r="J2" i="10"/>
  <c r="H2" i="10"/>
  <c r="D2" i="10" s="1"/>
  <c r="F2" i="10"/>
</calcChain>
</file>

<file path=xl/sharedStrings.xml><?xml version="1.0" encoding="utf-8"?>
<sst xmlns="http://schemas.openxmlformats.org/spreadsheetml/2006/main" count="968" uniqueCount="312">
  <si>
    <t>P = (1010 / ((T1 / T) ^ a)) - 10</t>
  </si>
  <si>
    <t>kuula</t>
  </si>
  <si>
    <t>kiekko</t>
  </si>
  <si>
    <t>moukari</t>
  </si>
  <si>
    <t>keihäs</t>
  </si>
  <si>
    <t>T1</t>
  </si>
  <si>
    <t>a</t>
  </si>
  <si>
    <t>5.5.</t>
  </si>
  <si>
    <t>Lahden Ahkera</t>
  </si>
  <si>
    <t>Porvoon Urheilijat</t>
  </si>
  <si>
    <t>Tarvasjoen Urheilijat</t>
  </si>
  <si>
    <t>Hartolan Voima</t>
  </si>
  <si>
    <t>Rustholkarhu Onni</t>
  </si>
  <si>
    <t>Selin Pyry</t>
  </si>
  <si>
    <t>Tuominen Reko</t>
  </si>
  <si>
    <t>Hynninen Eelis</t>
  </si>
  <si>
    <t>SEURA</t>
  </si>
  <si>
    <t>PISTEKERTYMÄ</t>
  </si>
  <si>
    <t>Kemppainen Luukas</t>
  </si>
  <si>
    <t>Joutsan Pommi</t>
  </si>
  <si>
    <t>Kangasniemi Aatu</t>
  </si>
  <si>
    <t>P9</t>
  </si>
  <si>
    <t>P11</t>
  </si>
  <si>
    <t>Mäkelä Sakari</t>
  </si>
  <si>
    <t>Koskelainen Oliver</t>
  </si>
  <si>
    <t>Soikkeli Juho</t>
  </si>
  <si>
    <t>Valkealan Kajo</t>
  </si>
  <si>
    <t>Nieminen Matias</t>
  </si>
  <si>
    <t>Asikkalan Raikas</t>
  </si>
  <si>
    <t>Nieminen Pyry</t>
  </si>
  <si>
    <t>Seppälä Benedict</t>
  </si>
  <si>
    <t>Laitinen Ilmari</t>
  </si>
  <si>
    <t>Kärkkäinen Tuomas</t>
  </si>
  <si>
    <t>Hyypiä Leevi</t>
  </si>
  <si>
    <t>Iitin Pyrintö</t>
  </si>
  <si>
    <t>Taavila Juho</t>
  </si>
  <si>
    <t>Nastolan Naseva</t>
  </si>
  <si>
    <t>Kemppainen Elias</t>
  </si>
  <si>
    <t>Kemppainen Niilo</t>
  </si>
  <si>
    <t>Ingers Pyry</t>
  </si>
  <si>
    <t>Hynninen Roni</t>
  </si>
  <si>
    <t>Leminen Rami</t>
  </si>
  <si>
    <t>Heinolan Isku</t>
  </si>
  <si>
    <t>Leminen Eero</t>
  </si>
  <si>
    <t>P15</t>
  </si>
  <si>
    <t>Vihertö Ville</t>
  </si>
  <si>
    <t>Ingers Tuukka</t>
  </si>
  <si>
    <t>Johansson Miska</t>
  </si>
  <si>
    <t>T15</t>
  </si>
  <si>
    <t>T13</t>
  </si>
  <si>
    <t>T11</t>
  </si>
  <si>
    <t>T9</t>
  </si>
  <si>
    <t>Vainonen Annukka</t>
  </si>
  <si>
    <t>HIFK</t>
  </si>
  <si>
    <t>Järvinen Tiina</t>
  </si>
  <si>
    <t>Riihimäen Kisko</t>
  </si>
  <si>
    <t>Savola Nea</t>
  </si>
  <si>
    <t>Koskelainen Alice</t>
  </si>
  <si>
    <t>Rauhamaa Alisa</t>
  </si>
  <si>
    <t>Kärhä Pinja</t>
  </si>
  <si>
    <t>Loimaan Jankko</t>
  </si>
  <si>
    <t>Kärhä Venla</t>
  </si>
  <si>
    <t>Haanpää Roosa</t>
  </si>
  <si>
    <t>Väänänen Jenni</t>
  </si>
  <si>
    <t>Ehrnrooth Sara</t>
  </si>
  <si>
    <t>Juvan Urheilijat</t>
  </si>
  <si>
    <t>Kemppainen Elsa</t>
  </si>
  <si>
    <t>Knape Charlotte</t>
  </si>
  <si>
    <t>IF Sibbo Vargarna</t>
  </si>
  <si>
    <t>Johansson Kiira</t>
  </si>
  <si>
    <t>Huppunen Martta</t>
  </si>
  <si>
    <t>Muotka Tanja</t>
  </si>
  <si>
    <t>Orimattilan Jymy</t>
  </si>
  <si>
    <t>Linden Amalia</t>
  </si>
  <si>
    <t>Johansson Sinja</t>
  </si>
  <si>
    <t>Puukka Joanna</t>
  </si>
  <si>
    <t>Tuomainen Jenna</t>
  </si>
  <si>
    <t>Muotka Pinja</t>
  </si>
  <si>
    <t>Suomi Sara</t>
  </si>
  <si>
    <t>Espoon Tapiot</t>
  </si>
  <si>
    <t>Jyväskylän Kenttäurheilijat</t>
  </si>
  <si>
    <t>Sauvala Sofia</t>
  </si>
  <si>
    <t>Salo Vilma</t>
  </si>
  <si>
    <t>Miller Olivia</t>
  </si>
  <si>
    <t>Alanko Iita</t>
  </si>
  <si>
    <t>Alanko Aino</t>
  </si>
  <si>
    <t>Polvela Hilma</t>
  </si>
  <si>
    <t>Kupiainen Viivi</t>
  </si>
  <si>
    <t>LUM</t>
  </si>
  <si>
    <t>Puhakka Pauliina</t>
  </si>
  <si>
    <t>Vehkalahden Veikot</t>
  </si>
  <si>
    <t>Rytkölä Taavi</t>
  </si>
  <si>
    <t>Kortelainen Arianna</t>
  </si>
  <si>
    <t>Hyypiä Lukas</t>
  </si>
  <si>
    <t>M17</t>
  </si>
  <si>
    <t>N17</t>
  </si>
  <si>
    <t>M19</t>
  </si>
  <si>
    <t>N19</t>
  </si>
  <si>
    <t>M</t>
  </si>
  <si>
    <t>N</t>
  </si>
  <si>
    <t>M35+</t>
  </si>
  <si>
    <t>N35+</t>
  </si>
  <si>
    <t>SARJA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</si>
  <si>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</si>
  <si>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</si>
  <si>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</si>
  <si>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</si>
  <si>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</si>
  <si>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</si>
  <si>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</si>
  <si>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Tytöt ja pojat 9-15v - lajikohtaiset laskentakaavat ja parametrit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</si>
  <si>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</si>
  <si>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</si>
  <si>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</si>
  <si>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</si>
  <si>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</si>
  <si>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</si>
  <si>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</si>
  <si>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</si>
  <si>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</si>
  <si>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</si>
  <si>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</si>
  <si>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</si>
  <si>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</si>
  <si>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Nuorisoyleisurheilun pistetaulukko</t>
  </si>
  <si>
    <t>Rajaniemi Markus</t>
  </si>
  <si>
    <t>Riikonen Timo</t>
  </si>
  <si>
    <t>Ruuti Ari</t>
  </si>
  <si>
    <t>Polvela Verneri</t>
  </si>
  <si>
    <t>Polvela Sami</t>
  </si>
  <si>
    <t>Lusila Milja</t>
  </si>
  <si>
    <t>Ollikka Jemina</t>
  </si>
  <si>
    <t>Heittäjä M40</t>
  </si>
  <si>
    <t>Heittäjä M35</t>
  </si>
  <si>
    <t>Heittäjä M45</t>
  </si>
  <si>
    <t>Heittäjä M50</t>
  </si>
  <si>
    <t>Heittäjä M55</t>
  </si>
  <si>
    <t>Heittäjä M60</t>
  </si>
  <si>
    <t>Heittäjä M65</t>
  </si>
  <si>
    <t>Heittäjä M70</t>
  </si>
  <si>
    <t>Heittäjä M75</t>
  </si>
  <si>
    <t>Heittäjä M80</t>
  </si>
  <si>
    <t>Heittäjä M85</t>
  </si>
  <si>
    <t>Heittäjä M90</t>
  </si>
  <si>
    <t>Heittäjä M95</t>
  </si>
  <si>
    <t>Heittäjä M100</t>
  </si>
  <si>
    <t>Heittäjä N35</t>
  </si>
  <si>
    <t>Heittäjä N40</t>
  </si>
  <si>
    <t>Heittäjä N45</t>
  </si>
  <si>
    <t>Heittäjä N50</t>
  </si>
  <si>
    <t>Heittäjä N55</t>
  </si>
  <si>
    <t>Heittäjä N60</t>
  </si>
  <si>
    <t>Heittäjä N65</t>
  </si>
  <si>
    <t>Heittäjä N70</t>
  </si>
  <si>
    <t>Heittäjä N75</t>
  </si>
  <si>
    <t>Heittäjä N80</t>
  </si>
  <si>
    <t>Heittäjä N85</t>
  </si>
  <si>
    <t>Heittäjä N90</t>
  </si>
  <si>
    <t>Heittäjä N95</t>
  </si>
  <si>
    <t>Heittäjä N100</t>
  </si>
  <si>
    <t>Mäkinen Tomas</t>
  </si>
  <si>
    <t>Toivola Jade</t>
  </si>
  <si>
    <t>Ikaalisten Urheilijat</t>
  </si>
  <si>
    <t>Nieminen Nooa</t>
  </si>
  <si>
    <t>Tanskanen Salla</t>
  </si>
  <si>
    <t>18.5.</t>
  </si>
  <si>
    <t>26.5.</t>
  </si>
  <si>
    <t>24.6.</t>
  </si>
  <si>
    <t>8.7.</t>
  </si>
  <si>
    <t>15.7.</t>
  </si>
  <si>
    <t>21.9.</t>
  </si>
  <si>
    <t>P13</t>
  </si>
  <si>
    <t>Merimaa Nooa</t>
  </si>
  <si>
    <t>Vantaan Salamat</t>
  </si>
  <si>
    <t>Inkinen Juulia</t>
  </si>
  <si>
    <t>Laine Eeva</t>
  </si>
  <si>
    <t>Borgå Akilles</t>
  </si>
  <si>
    <t>Saarikunnas Ilona</t>
  </si>
  <si>
    <t>Hautaniemi Vilja</t>
  </si>
  <si>
    <t>Viialan Vauhti</t>
  </si>
  <si>
    <t>Orimattilan Urheilijat</t>
  </si>
  <si>
    <t>Kärhä Senja</t>
  </si>
  <si>
    <t>Muotka Sonja</t>
  </si>
  <si>
    <t>Hytti Jouni</t>
  </si>
  <si>
    <t>Kytölä Marcus</t>
  </si>
  <si>
    <t>Nurmijärven Yleisurheilijat</t>
  </si>
  <si>
    <t>Eskola Lauri</t>
  </si>
  <si>
    <t>Palola Kalle</t>
  </si>
  <si>
    <t>Moreno Tobias</t>
  </si>
  <si>
    <t>Mäenpää Oskari</t>
  </si>
  <si>
    <t>Puukka Joona</t>
  </si>
  <si>
    <t>Mäenpää Roope</t>
  </si>
  <si>
    <t>Liikkanen Jaakko</t>
  </si>
  <si>
    <t>Heimala Walle</t>
  </si>
  <si>
    <t>Rytkölä Tiitus</t>
  </si>
  <si>
    <t>Hautaniemi Katja</t>
  </si>
  <si>
    <t>Kellgren Patricia</t>
  </si>
  <si>
    <t>Tapio Jenna</t>
  </si>
  <si>
    <t>Luoma-aho Iida</t>
  </si>
  <si>
    <t>Liikkanen Ansa</t>
  </si>
  <si>
    <t>Tourunen Piitu</t>
  </si>
  <si>
    <t>Viikilä Viivi</t>
  </si>
  <si>
    <t>Hautaniemi Eevi</t>
  </si>
  <si>
    <t>Kytölä Svea</t>
  </si>
  <si>
    <t>Vilander Emilia</t>
  </si>
  <si>
    <t>Sirkka Eetu</t>
  </si>
  <si>
    <t>Kemppainen Rasmus</t>
  </si>
  <si>
    <t>Suominen Harri</t>
  </si>
  <si>
    <t>Muuramen Yritys</t>
  </si>
  <si>
    <t>Saunanen Antero</t>
  </si>
  <si>
    <t>Lyyra Pessi</t>
  </si>
  <si>
    <t>Saunanen Matti</t>
  </si>
  <si>
    <t>Lavia Elli</t>
  </si>
  <si>
    <t>Lavia Iida</t>
  </si>
  <si>
    <t>Lampinen Max</t>
  </si>
  <si>
    <t>Someron Esa</t>
  </si>
  <si>
    <t>Lampinen Mico</t>
  </si>
  <si>
    <t>Yrjölä Eino-Juhani</t>
  </si>
  <si>
    <t>Karppinen Urho</t>
  </si>
  <si>
    <t>Kivikangas Timo</t>
  </si>
  <si>
    <t>Kivikangas Ville</t>
  </si>
  <si>
    <t>Vainio Markus</t>
  </si>
  <si>
    <t>Haanpää Valtteri</t>
  </si>
  <si>
    <t>Viialan Valtti</t>
  </si>
  <si>
    <t>Yrjölä Onni</t>
  </si>
  <si>
    <t>Sipiläinen Aada</t>
  </si>
  <si>
    <t>Tuomola Birgit</t>
  </si>
  <si>
    <t>Björksten Jessica</t>
  </si>
  <si>
    <t>Sallinen Linda</t>
  </si>
  <si>
    <t>Salovaara Silja</t>
  </si>
  <si>
    <t>Sipiläinen Aino</t>
  </si>
  <si>
    <t>Sallinen Amanda</t>
  </si>
  <si>
    <t>Kivikangas Aliisa</t>
  </si>
  <si>
    <t>Alhola Meiju</t>
  </si>
  <si>
    <t>Oksanen Eetu</t>
  </si>
  <si>
    <t>Porvari Eemil</t>
  </si>
  <si>
    <t>Mäkelä Eerik</t>
  </si>
  <si>
    <t>Tohmola Eerik</t>
  </si>
  <si>
    <t>Oulun Pyrintö</t>
  </si>
  <si>
    <t>Rauhala Tuomas</t>
  </si>
  <si>
    <t>Kaipolan Vire</t>
  </si>
  <si>
    <t>Tuominen Atte</t>
  </si>
  <si>
    <t>Heinonen Antto-Ville</t>
  </si>
  <si>
    <t>Kumpumäki Leevi</t>
  </si>
  <si>
    <t>Heinonen Erkka-Voitto</t>
  </si>
  <si>
    <t>Häkli Eerik</t>
  </si>
  <si>
    <t>Raision Kuula</t>
  </si>
  <si>
    <t>Ripatti Lenni-Jussi</t>
  </si>
  <si>
    <t>Pertunmaan Ponnistajat</t>
  </si>
  <si>
    <t>Häkli Oskari</t>
  </si>
  <si>
    <t>Häkli Heikki</t>
  </si>
  <si>
    <t>Heinonen Varpu-Sofia</t>
  </si>
  <si>
    <t>Salenius Jasmin</t>
  </si>
  <si>
    <t>Kangasniemen Kalske</t>
  </si>
  <si>
    <t>Hepo-Oja Niina</t>
  </si>
  <si>
    <t>Summanen Tuuli</t>
  </si>
  <si>
    <t>Laine Sohvi</t>
  </si>
  <si>
    <t>Hirvelä Karoliina</t>
  </si>
  <si>
    <t>Jämsänkosken Ilves</t>
  </si>
  <si>
    <t>Huvinen Nanna</t>
  </si>
  <si>
    <t>Piispanen Emmi</t>
  </si>
  <si>
    <t>Puolimatka Miriam</t>
  </si>
  <si>
    <t>Vehmaisten Urheilijat</t>
  </si>
  <si>
    <t>Ripatti Viivi</t>
  </si>
  <si>
    <t>Puolimatka Moona</t>
  </si>
  <si>
    <t>Piispanen Iida</t>
  </si>
  <si>
    <t>Hynönen Silva</t>
  </si>
  <si>
    <t>Alavuden Urheilijat</t>
  </si>
  <si>
    <t>Palo Tinja</t>
  </si>
  <si>
    <t>Kärkölän Kisa-Veikot</t>
  </si>
  <si>
    <t>Kouhia Minna</t>
  </si>
  <si>
    <t>Hyvinkään Seudun Urheilijat</t>
  </si>
  <si>
    <t>Viinikainen Vilma</t>
  </si>
  <si>
    <t>Haapalainen Helmi</t>
  </si>
  <si>
    <t>Pirttimäki Peppi</t>
  </si>
  <si>
    <t>Sjöblom Ella</t>
  </si>
  <si>
    <t>Viinikainen Aada</t>
  </si>
  <si>
    <t>Kauppinen Oskari</t>
  </si>
  <si>
    <t>Salonen Nici</t>
  </si>
  <si>
    <t>Padasjoen Yritys</t>
  </si>
  <si>
    <t>Björkberg Jenny</t>
  </si>
  <si>
    <t>Jokela Piitu</t>
  </si>
  <si>
    <t>Kangasniemi Emma</t>
  </si>
  <si>
    <t>Nurmijärven Yleisurheilu</t>
  </si>
  <si>
    <t>Myllykangas Aino</t>
  </si>
  <si>
    <t>Petro Rebekka</t>
  </si>
  <si>
    <t>Hämeenlinnan Tarmo</t>
  </si>
  <si>
    <t>Pirttimäki Sofia</t>
  </si>
  <si>
    <t>Ryytty Vilma</t>
  </si>
  <si>
    <t>Pirttimäki Jimi</t>
  </si>
  <si>
    <t>Hatakka Tara</t>
  </si>
  <si>
    <t>Lehto Vilma</t>
  </si>
  <si>
    <t>Salonen Celina</t>
  </si>
  <si>
    <t>Rautavirta Eemeli</t>
  </si>
  <si>
    <t>Lindroos Edvard</t>
  </si>
  <si>
    <t>Savikko Salla</t>
  </si>
  <si>
    <t>Puustinen Sara</t>
  </si>
  <si>
    <t>Puustinen Samuel</t>
  </si>
  <si>
    <t>Huhta Mikko</t>
  </si>
  <si>
    <t>Hirvonen Nea</t>
  </si>
  <si>
    <t>Pikkarainen Petra</t>
  </si>
  <si>
    <t>Savikko Sara</t>
  </si>
  <si>
    <t>Haimi Taru</t>
  </si>
  <si>
    <t>Kangas Jenni</t>
  </si>
  <si>
    <t>Kangas Emilia</t>
  </si>
  <si>
    <t>SSU</t>
  </si>
  <si>
    <t>JKU</t>
  </si>
  <si>
    <t>Lehto Laura</t>
  </si>
  <si>
    <t>Kyöstilä Jyrki</t>
  </si>
  <si>
    <t>Artjärven Ahjo</t>
  </si>
  <si>
    <t>Pikkarainen Sari</t>
  </si>
  <si>
    <t>Metsämuuronen Tiina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</si>
</sst>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m_k_-;\-* #,##0\ _m_k_-;_-* &quot;-&quot;\ _m_k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2" fontId="1" fillId="10" borderId="0" xfId="0" applyNumberFormat="1" applyFont="1" applyFill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5" fontId="5" fillId="0" borderId="0" xfId="1" applyFont="1" applyAlignment="1">
      <alignment horizontal="center"/>
    </xf>
    <xf numFmtId="0" fontId="6" fillId="0" borderId="0" xfId="0" applyFont="1"/>
    <xf numFmtId="164" fontId="0" fillId="0" borderId="0" xfId="2" applyFont="1" applyAlignment="1">
      <alignment horizontal="center"/>
    </xf>
    <xf numFmtId="0" fontId="2" fillId="0" borderId="0" xfId="0" applyFont="1"/>
    <xf numFmtId="0" fontId="0" fillId="0" borderId="3" xfId="0" quotePrefix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166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/>
    <xf numFmtId="0" fontId="3" fillId="1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1" applyFont="1" applyAlignment="1">
      <alignment horizontal="center"/>
    </xf>
    <xf numFmtId="165" fontId="3" fillId="0" borderId="0" xfId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165" fontId="7" fillId="0" borderId="0" xfId="1" applyFont="1" applyAlignment="1">
      <alignment horizontal="center"/>
    </xf>
    <xf numFmtId="164" fontId="3" fillId="0" borderId="0" xfId="2" applyFont="1" applyFill="1" applyAlignment="1">
      <alignment horizontal="center"/>
    </xf>
    <xf numFmtId="164" fontId="3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1" fontId="0" fillId="1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13" borderId="0" xfId="0" applyFill="1"/>
    <xf numFmtId="1" fontId="1" fillId="14" borderId="0" xfId="0" applyNumberFormat="1" applyFont="1" applyFill="1" applyAlignment="1">
      <alignment horizontal="center"/>
    </xf>
    <xf numFmtId="1" fontId="1" fillId="14" borderId="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0" fillId="0" borderId="8" xfId="0" quotePrefix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2" fontId="1" fillId="9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2" fontId="1" fillId="9" borderId="0" xfId="0" applyNumberFormat="1" applyFont="1" applyFill="1" applyBorder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C6E0B4"/>
      <color rgb="FFF8CBAD"/>
      <color rgb="FFD9D9D9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208838</xdr:colOff>
      <xdr:row>38</xdr:row>
      <xdr:rowOff>37190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7A80E6EB-7824-4E85-81AA-8E74F88AE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238" cy="7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189790</xdr:colOff>
      <xdr:row>84</xdr:row>
      <xdr:rowOff>56048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E2A5C1A1-38AD-4D0D-BBE0-1A3E17B54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9000"/>
          <a:ext cx="5676190" cy="8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9</xdr:col>
      <xdr:colOff>85029</xdr:colOff>
      <xdr:row>96</xdr:row>
      <xdr:rowOff>28310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31C12C99-8AF7-4FB5-AAAE-B0001AAA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192500"/>
          <a:ext cx="5571429" cy="2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E4EE6-B09E-4A37-9F73-B33C6B1C1248}">
  <dimension ref="A1"/>
  <sheetViews>
    <sheetView tabSelected="1" workbookViewId="0"/>
  </sheetViews>
  <sheetFormatPr defaultColWidth="9.140625" defaultRowHeight="15" x14ac:dyDescent="0.25"/>
  <cols>
    <col min="1" max="16384" width="9.140625" style="137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51CB-4CBC-427D-8F02-1A435A56B089}">
  <sheetPr>
    <pageSetUpPr fitToPage="1"/>
  </sheetPr>
  <dimension ref="A1:AN1846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21" t="s">
        <v>44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7">
        <f>A1+1</f>
        <v>1</v>
      </c>
      <c r="B2" s="168" t="s">
        <v>12</v>
      </c>
      <c r="C2" s="168" t="s">
        <v>8</v>
      </c>
      <c r="D2" s="169">
        <f>F2+AD2+V2</f>
        <v>1764</v>
      </c>
      <c r="E2" s="146">
        <v>37.409999999999997</v>
      </c>
      <c r="F2" s="147">
        <f t="shared" ref="F2" si="0">ROUNDDOWN(IF(E2=0,0,(1010/((60.38/E2)^1.1765))-10),0)</f>
        <v>565</v>
      </c>
      <c r="G2" s="41">
        <v>39.409999999999997</v>
      </c>
      <c r="H2" s="9">
        <f t="shared" ref="H2" si="1">ROUNDDOWN(IF(G2=0,0,(1010/((62.58/G2)^1.0309))-10),0)</f>
        <v>617</v>
      </c>
      <c r="I2" s="69">
        <v>35.07</v>
      </c>
      <c r="J2" s="10">
        <f t="shared" ref="J2" si="2">ROUNDDOWN(IF(I2=0,0,(1010/((60.38/I2)^1.1765))-10),0)</f>
        <v>522</v>
      </c>
      <c r="K2" s="70"/>
      <c r="L2" s="67">
        <f t="shared" ref="L2" si="3">ROUNDDOWN(IF(K2=0,0,(1010/((18.28/K2)^1.2195))-10),0)</f>
        <v>0</v>
      </c>
      <c r="M2" s="66"/>
      <c r="N2" s="10">
        <f t="shared" ref="N2" si="4">ROUNDDOWN(IF(M2=0,0,(1010/((71.02/M2)^1.1765))-10),0)</f>
        <v>0</v>
      </c>
      <c r="O2" s="73"/>
      <c r="P2" s="72">
        <f t="shared" ref="P2" si="5">ROUNDDOWN(IF(O2=0,0,(1010/((60.38/O2)^1.1765))-10),0)</f>
        <v>0</v>
      </c>
      <c r="Q2" s="74"/>
      <c r="R2" s="72">
        <f t="shared" ref="R2" si="6">ROUNDDOWN(IF(Q2=0,0,(1010/((71.02/Q2)^1.1765))-10),0)</f>
        <v>0</v>
      </c>
      <c r="S2" s="30"/>
      <c r="T2" s="144">
        <f t="shared" ref="T2" si="7">ROUNDDOWN(IF(S2=0,0,(1010/((18.28/S2)^1.2195))-10),0)</f>
        <v>0</v>
      </c>
      <c r="U2" s="146">
        <v>10.92</v>
      </c>
      <c r="V2" s="149">
        <f t="shared" ref="V2" si="8">ROUNDDOWN(IF(U2=0,0,(1010/((18.28/U2)^1.2195))-10),0)</f>
        <v>528</v>
      </c>
      <c r="W2" s="37">
        <v>35.119999999999997</v>
      </c>
      <c r="X2" s="139">
        <f t="shared" ref="X2" si="9">ROUNDDOWN(IF(W2=0,0,(1010/((60.38/W2)^1.1765))-10),0)</f>
        <v>523</v>
      </c>
      <c r="Y2" s="68"/>
      <c r="Z2" s="44">
        <f t="shared" ref="Z2" si="10">ROUNDDOWN(IF(Y2=0,0,(1010/((71.02/Y2)^1.1765))-10),0)</f>
        <v>0</v>
      </c>
      <c r="AA2" s="64">
        <v>10.68</v>
      </c>
      <c r="AB2" s="65">
        <f t="shared" ref="AB2" si="11">ROUNDDOWN(IF(AA2=0,0,(1010/((18.28/AA2)^1.2195))-10),0)</f>
        <v>514</v>
      </c>
      <c r="AC2" s="146">
        <v>42.73</v>
      </c>
      <c r="AD2" s="147">
        <f t="shared" ref="AD2" si="12">ROUNDDOWN(IF(AC2=0,0,(1010/((62.58/AC2)^1.0309))-10),0)</f>
        <v>671</v>
      </c>
      <c r="AE2" s="41">
        <v>27.82</v>
      </c>
      <c r="AF2" s="9">
        <f t="shared" ref="AF2" si="13">ROUNDDOWN(IF(AE2=0,0,(1010/((71.02/AE2)^1.1765))-10),0)</f>
        <v>325</v>
      </c>
      <c r="AG2" s="41">
        <v>36.69</v>
      </c>
      <c r="AH2" s="9">
        <f t="shared" ref="AH2" si="14">ROUNDDOWN(IF(AG2=0,0,(1010/((60.38/AG2)^1.1765))-10),0)</f>
        <v>552</v>
      </c>
      <c r="AI2" s="2"/>
      <c r="AJ2" s="2"/>
      <c r="AK2" s="2"/>
      <c r="AL2" s="2"/>
      <c r="AM2" s="2"/>
      <c r="AN2" s="2"/>
    </row>
    <row r="3" spans="1:40" ht="15" customHeight="1" x14ac:dyDescent="0.25">
      <c r="A3" s="27">
        <f t="shared" ref="A3:A29" si="15">A2+1</f>
        <v>2</v>
      </c>
      <c r="B3" s="170" t="s">
        <v>47</v>
      </c>
      <c r="C3" s="170" t="s">
        <v>42</v>
      </c>
      <c r="D3" s="169">
        <f>L3+AH3+AD3</f>
        <v>1591</v>
      </c>
      <c r="E3" s="41"/>
      <c r="F3" s="9">
        <f>ROUNDDOWN(IF(E3=0,0,(1010/((60.38/E3)^1.1765))-10),0)</f>
        <v>0</v>
      </c>
      <c r="G3" s="41"/>
      <c r="H3" s="9">
        <f>ROUNDDOWN(IF(G3=0,0,(1010/((62.58/G3)^1.0309))-10),0)</f>
        <v>0</v>
      </c>
      <c r="I3" s="69">
        <v>32.39</v>
      </c>
      <c r="J3" s="10">
        <f>ROUNDDOWN(IF(I3=0,0,(1010/((60.38/I3)^1.1765))-10),0)</f>
        <v>475</v>
      </c>
      <c r="K3" s="148">
        <v>9.39</v>
      </c>
      <c r="L3" s="149">
        <f>ROUNDDOWN(IF(K3=0,0,(1010/((18.28/K3)^1.2195))-10),0)</f>
        <v>438</v>
      </c>
      <c r="M3" s="66"/>
      <c r="N3" s="10">
        <f>ROUNDDOWN(IF(M3=0,0,(1010/((71.02/M3)^1.1765))-10),0)</f>
        <v>0</v>
      </c>
      <c r="O3" s="73">
        <v>32.729999999999997</v>
      </c>
      <c r="P3" s="72">
        <f>ROUNDDOWN(IF(O3=0,0,(1010/((60.38/O3)^1.1765))-10),0)</f>
        <v>481</v>
      </c>
      <c r="Q3" s="74">
        <v>24.51</v>
      </c>
      <c r="R3" s="72">
        <f>ROUNDDOWN(IF(Q3=0,0,(1010/((71.02/Q3)^1.1765))-10),0)</f>
        <v>278</v>
      </c>
      <c r="S3" s="30"/>
      <c r="T3" s="144">
        <f>ROUNDDOWN(IF(S3=0,0,(1010/((18.28/S3)^1.2195))-10),0)</f>
        <v>0</v>
      </c>
      <c r="U3" s="37"/>
      <c r="V3" s="38">
        <f>ROUNDDOWN(IF(U3=0,0,(1010/((18.28/U3)^1.2195))-10),0)</f>
        <v>0</v>
      </c>
      <c r="W3" s="37"/>
      <c r="X3" s="139">
        <f>ROUNDDOWN(IF(W3=0,0,(1010/((60.38/W3)^1.1765))-10),0)</f>
        <v>0</v>
      </c>
      <c r="Y3" s="68"/>
      <c r="Z3" s="44">
        <f>ROUNDDOWN(IF(Y3=0,0,(1010/((71.02/Y3)^1.1765))-10),0)</f>
        <v>0</v>
      </c>
      <c r="AA3" s="64">
        <v>9.3699999999999992</v>
      </c>
      <c r="AB3" s="65">
        <f>ROUNDDOWN(IF(AA3=0,0,(1010/((18.28/AA3)^1.2195))-10),0)</f>
        <v>437</v>
      </c>
      <c r="AC3" s="146">
        <v>42.25</v>
      </c>
      <c r="AD3" s="147">
        <f>ROUNDDOWN(IF(AC3=0,0,(1010/((62.58/AC3)^1.0309))-10),0)</f>
        <v>663</v>
      </c>
      <c r="AE3" s="41">
        <v>24.61</v>
      </c>
      <c r="AF3" s="9">
        <f>ROUNDDOWN(IF(AE3=0,0,(1010/((71.02/AE3)^1.1765))-10),0)</f>
        <v>280</v>
      </c>
      <c r="AG3" s="146">
        <v>33.22</v>
      </c>
      <c r="AH3" s="147">
        <f>ROUNDDOWN(IF(AG3=0,0,(1010/((60.38/AG3)^1.1765))-10),0)</f>
        <v>490</v>
      </c>
      <c r="AI3" s="2"/>
      <c r="AJ3" s="2"/>
      <c r="AK3" s="2"/>
      <c r="AL3" s="2"/>
      <c r="AM3" s="2"/>
      <c r="AN3" s="2"/>
    </row>
    <row r="4" spans="1:40" x14ac:dyDescent="0.25">
      <c r="A4" s="27">
        <f t="shared" si="15"/>
        <v>3</v>
      </c>
      <c r="B4" s="155" t="s">
        <v>214</v>
      </c>
      <c r="C4" s="155" t="s">
        <v>215</v>
      </c>
      <c r="D4" s="154">
        <f>V4+X4</f>
        <v>1589</v>
      </c>
      <c r="E4" s="14"/>
      <c r="F4" s="9">
        <f t="shared" ref="F4:F9" si="16">ROUNDDOWN(IF(E4=0,0,(1010/((60.38/E4)^1.1765))-10),0)</f>
        <v>0</v>
      </c>
      <c r="G4" s="41"/>
      <c r="H4" s="9">
        <f t="shared" ref="H4:H6" si="17">ROUNDDOWN(IF(G4=0,0,(1010/((62.58/G4)^1.0309))-10),0)</f>
        <v>0</v>
      </c>
      <c r="I4" s="69"/>
      <c r="J4" s="10">
        <f t="shared" ref="J4:J9" si="18">ROUNDDOWN(IF(I4=0,0,(1010/((60.38/I4)^1.1765))-10),0)</f>
        <v>0</v>
      </c>
      <c r="K4" s="70"/>
      <c r="L4" s="67">
        <f t="shared" ref="L4:L9" si="19">ROUNDDOWN(IF(K4=0,0,(1010/((18.28/K4)^1.2195))-10),0)</f>
        <v>0</v>
      </c>
      <c r="M4" s="66"/>
      <c r="N4" s="10">
        <f t="shared" ref="N4:N9" si="20">ROUNDDOWN(IF(M4=0,0,(1010/((71.02/M4)^1.1765))-10),0)</f>
        <v>0</v>
      </c>
      <c r="O4" s="73"/>
      <c r="P4" s="72">
        <f t="shared" ref="P4:P9" si="21">ROUNDDOWN(IF(O4=0,0,(1010/((60.38/O4)^1.1765))-10),0)</f>
        <v>0</v>
      </c>
      <c r="Q4" s="74"/>
      <c r="R4" s="72">
        <f t="shared" ref="R4:R9" si="22">ROUNDDOWN(IF(Q4=0,0,(1010/((71.02/Q4)^1.1765))-10),0)</f>
        <v>0</v>
      </c>
      <c r="S4" s="30"/>
      <c r="T4" s="144">
        <f t="shared" ref="T4:T9" si="23">ROUNDDOWN(IF(S4=0,0,(1010/((18.28/S4)^1.2195))-10),0)</f>
        <v>0</v>
      </c>
      <c r="U4" s="146">
        <v>15.12</v>
      </c>
      <c r="V4" s="149">
        <f t="shared" ref="V4:V9" si="24">ROUNDDOWN(IF(U4=0,0,(1010/((18.28/U4)^1.2195))-10),0)</f>
        <v>791</v>
      </c>
      <c r="W4" s="146">
        <v>50</v>
      </c>
      <c r="X4" s="147">
        <f t="shared" ref="X4:X9" si="25">ROUNDDOWN(IF(W4=0,0,(1010/((60.38/W4)^1.1765))-10),0)</f>
        <v>798</v>
      </c>
      <c r="Y4" s="68"/>
      <c r="Z4" s="44">
        <f t="shared" ref="Z4:Z9" si="26">ROUNDDOWN(IF(Y4=0,0,(1010/((71.02/Y4)^1.1765))-10),0)</f>
        <v>0</v>
      </c>
      <c r="AA4" s="64"/>
      <c r="AB4" s="65">
        <f t="shared" ref="AB4:AB9" si="27">ROUNDDOWN(IF(AA4=0,0,(1010/((18.28/AA4)^1.2195))-10),0)</f>
        <v>0</v>
      </c>
      <c r="AC4" s="41"/>
      <c r="AD4" s="9">
        <f t="shared" ref="AD4:AD9" si="28">ROUNDDOWN(IF(AC4=0,0,(1010/((62.58/AC4)^1.0309))-10),0)</f>
        <v>0</v>
      </c>
      <c r="AE4" s="41"/>
      <c r="AF4" s="9">
        <f t="shared" ref="AF4:AF9" si="29">ROUNDDOWN(IF(AE4=0,0,(1010/((71.02/AE4)^1.1765))-10),0)</f>
        <v>0</v>
      </c>
      <c r="AG4" s="41"/>
      <c r="AH4" s="9">
        <f t="shared" ref="AH4:AH9" si="30">ROUNDDOWN(IF(AG4=0,0,(1010/((60.38/AG4)^1.1765))-10),0)</f>
        <v>0</v>
      </c>
      <c r="AI4" s="2"/>
      <c r="AJ4" s="2"/>
      <c r="AK4" s="2"/>
      <c r="AL4" s="2"/>
      <c r="AM4" s="2"/>
      <c r="AN4" s="2"/>
    </row>
    <row r="5" spans="1:40" x14ac:dyDescent="0.25">
      <c r="A5" s="27">
        <f t="shared" si="15"/>
        <v>4</v>
      </c>
      <c r="B5" s="170" t="s">
        <v>13</v>
      </c>
      <c r="C5" s="171" t="s">
        <v>8</v>
      </c>
      <c r="D5" s="169">
        <f>J5+AF5+AD5</f>
        <v>1245</v>
      </c>
      <c r="E5" s="41">
        <v>27.9</v>
      </c>
      <c r="F5" s="9">
        <f t="shared" si="16"/>
        <v>397</v>
      </c>
      <c r="G5" s="41">
        <v>25.07</v>
      </c>
      <c r="H5" s="9">
        <f t="shared" si="17"/>
        <v>383</v>
      </c>
      <c r="I5" s="146">
        <v>30.44</v>
      </c>
      <c r="J5" s="147">
        <f t="shared" si="18"/>
        <v>441</v>
      </c>
      <c r="K5" s="70"/>
      <c r="L5" s="67">
        <f t="shared" si="19"/>
        <v>0</v>
      </c>
      <c r="M5" s="66"/>
      <c r="N5" s="10">
        <f t="shared" si="20"/>
        <v>0</v>
      </c>
      <c r="O5" s="73"/>
      <c r="P5" s="72">
        <f t="shared" si="21"/>
        <v>0</v>
      </c>
      <c r="Q5" s="74"/>
      <c r="R5" s="72">
        <f t="shared" si="22"/>
        <v>0</v>
      </c>
      <c r="S5" s="68"/>
      <c r="T5" s="144">
        <f t="shared" si="23"/>
        <v>0</v>
      </c>
      <c r="U5" s="37"/>
      <c r="V5" s="38">
        <f t="shared" si="24"/>
        <v>0</v>
      </c>
      <c r="W5" s="37"/>
      <c r="X5" s="139">
        <f t="shared" si="25"/>
        <v>0</v>
      </c>
      <c r="Y5" s="68"/>
      <c r="Z5" s="44">
        <f t="shared" si="26"/>
        <v>0</v>
      </c>
      <c r="AA5" s="64">
        <v>8.1300000000000008</v>
      </c>
      <c r="AB5" s="65">
        <f t="shared" si="27"/>
        <v>366</v>
      </c>
      <c r="AC5" s="146">
        <v>26.87</v>
      </c>
      <c r="AD5" s="147">
        <f t="shared" si="28"/>
        <v>412</v>
      </c>
      <c r="AE5" s="146">
        <v>32.49</v>
      </c>
      <c r="AF5" s="147">
        <f t="shared" si="29"/>
        <v>392</v>
      </c>
      <c r="AG5" s="41">
        <v>30.85</v>
      </c>
      <c r="AH5" s="9">
        <f t="shared" si="30"/>
        <v>448</v>
      </c>
      <c r="AI5" s="2"/>
      <c r="AJ5" s="2"/>
      <c r="AK5" s="2"/>
      <c r="AL5" s="2"/>
      <c r="AM5" s="2"/>
      <c r="AN5" s="2"/>
    </row>
    <row r="6" spans="1:40" x14ac:dyDescent="0.25">
      <c r="A6" s="27">
        <f>A5+1</f>
        <v>5</v>
      </c>
      <c r="B6" s="170" t="s">
        <v>297</v>
      </c>
      <c r="C6" s="170" t="s">
        <v>176</v>
      </c>
      <c r="D6" s="169">
        <f>AD6+AH6</f>
        <v>1215</v>
      </c>
      <c r="E6" s="14"/>
      <c r="F6" s="9">
        <f t="shared" si="16"/>
        <v>0</v>
      </c>
      <c r="G6" s="41"/>
      <c r="H6" s="9">
        <f t="shared" si="17"/>
        <v>0</v>
      </c>
      <c r="I6" s="69"/>
      <c r="J6" s="10">
        <f t="shared" si="18"/>
        <v>0</v>
      </c>
      <c r="K6" s="70"/>
      <c r="L6" s="67">
        <f t="shared" si="19"/>
        <v>0</v>
      </c>
      <c r="M6" s="66"/>
      <c r="N6" s="10">
        <f t="shared" si="20"/>
        <v>0</v>
      </c>
      <c r="O6" s="73"/>
      <c r="P6" s="72">
        <f t="shared" si="21"/>
        <v>0</v>
      </c>
      <c r="Q6" s="74"/>
      <c r="R6" s="72">
        <f t="shared" si="22"/>
        <v>0</v>
      </c>
      <c r="S6" s="30"/>
      <c r="T6" s="144">
        <f t="shared" si="23"/>
        <v>0</v>
      </c>
      <c r="U6" s="37"/>
      <c r="V6" s="38">
        <f t="shared" si="24"/>
        <v>0</v>
      </c>
      <c r="W6" s="37"/>
      <c r="X6" s="139">
        <f t="shared" si="25"/>
        <v>0</v>
      </c>
      <c r="Y6" s="68"/>
      <c r="Z6" s="44">
        <f t="shared" si="26"/>
        <v>0</v>
      </c>
      <c r="AA6" s="64">
        <v>8.67</v>
      </c>
      <c r="AB6" s="65">
        <f t="shared" si="27"/>
        <v>396</v>
      </c>
      <c r="AC6" s="146">
        <v>46.7</v>
      </c>
      <c r="AD6" s="147">
        <f t="shared" si="28"/>
        <v>736</v>
      </c>
      <c r="AE6" s="41">
        <v>27.75</v>
      </c>
      <c r="AF6" s="9">
        <f t="shared" si="29"/>
        <v>324</v>
      </c>
      <c r="AG6" s="146">
        <v>32.630000000000003</v>
      </c>
      <c r="AH6" s="147">
        <f t="shared" si="30"/>
        <v>479</v>
      </c>
      <c r="AI6" s="2"/>
      <c r="AJ6" s="2"/>
      <c r="AK6" s="2"/>
      <c r="AL6" s="2"/>
      <c r="AM6" s="2"/>
      <c r="AN6" s="2"/>
    </row>
    <row r="7" spans="1:40" x14ac:dyDescent="0.25">
      <c r="A7" s="27">
        <f t="shared" si="15"/>
        <v>6</v>
      </c>
      <c r="B7" s="170" t="s">
        <v>298</v>
      </c>
      <c r="C7" s="170" t="s">
        <v>283</v>
      </c>
      <c r="D7" s="169">
        <f>AD7</f>
        <v>926</v>
      </c>
      <c r="E7" s="41"/>
      <c r="F7" s="9">
        <f t="shared" si="16"/>
        <v>0</v>
      </c>
      <c r="G7" s="41"/>
      <c r="H7" s="9">
        <f>ROUNDDOWN(IF(G7=0,0,(1010/((62.58/G7)^1.0309))-10),0)</f>
        <v>0</v>
      </c>
      <c r="I7" s="69"/>
      <c r="J7" s="10">
        <f t="shared" si="18"/>
        <v>0</v>
      </c>
      <c r="K7" s="70"/>
      <c r="L7" s="67">
        <f t="shared" si="19"/>
        <v>0</v>
      </c>
      <c r="M7" s="66"/>
      <c r="N7" s="10">
        <f t="shared" si="20"/>
        <v>0</v>
      </c>
      <c r="O7" s="73"/>
      <c r="P7" s="72">
        <f t="shared" si="21"/>
        <v>0</v>
      </c>
      <c r="Q7" s="74"/>
      <c r="R7" s="72">
        <f t="shared" si="22"/>
        <v>0</v>
      </c>
      <c r="S7" s="30"/>
      <c r="T7" s="144">
        <f t="shared" si="23"/>
        <v>0</v>
      </c>
      <c r="U7" s="37"/>
      <c r="V7" s="38">
        <f t="shared" si="24"/>
        <v>0</v>
      </c>
      <c r="W7" s="37"/>
      <c r="X7" s="139">
        <f t="shared" si="25"/>
        <v>0</v>
      </c>
      <c r="Y7" s="68"/>
      <c r="Z7" s="44">
        <f t="shared" si="26"/>
        <v>0</v>
      </c>
      <c r="AA7" s="64"/>
      <c r="AB7" s="65">
        <f t="shared" si="27"/>
        <v>0</v>
      </c>
      <c r="AC7" s="146">
        <v>58.14</v>
      </c>
      <c r="AD7" s="147">
        <f t="shared" si="28"/>
        <v>926</v>
      </c>
      <c r="AE7" s="41"/>
      <c r="AF7" s="9">
        <f t="shared" si="29"/>
        <v>0</v>
      </c>
      <c r="AG7" s="41"/>
      <c r="AH7" s="9">
        <f t="shared" si="30"/>
        <v>0</v>
      </c>
      <c r="AI7" s="2"/>
      <c r="AJ7" s="2"/>
      <c r="AK7" s="2"/>
      <c r="AL7" s="2"/>
      <c r="AM7" s="2"/>
      <c r="AN7" s="2"/>
    </row>
    <row r="8" spans="1:40" x14ac:dyDescent="0.25">
      <c r="A8" s="27">
        <f t="shared" si="15"/>
        <v>7</v>
      </c>
      <c r="B8" s="27" t="s">
        <v>14</v>
      </c>
      <c r="C8" s="27" t="s">
        <v>10</v>
      </c>
      <c r="D8" s="11">
        <f>H8</f>
        <v>738</v>
      </c>
      <c r="E8" s="41"/>
      <c r="F8" s="9">
        <f t="shared" si="16"/>
        <v>0</v>
      </c>
      <c r="G8" s="146">
        <v>46.78</v>
      </c>
      <c r="H8" s="147">
        <f t="shared" ref="H8:H9" si="31">ROUNDDOWN(IF(G8=0,0,(1010/((62.58/G8)^1.0309))-10),0)</f>
        <v>738</v>
      </c>
      <c r="I8" s="69"/>
      <c r="J8" s="10">
        <f t="shared" si="18"/>
        <v>0</v>
      </c>
      <c r="K8" s="70"/>
      <c r="L8" s="67">
        <f t="shared" si="19"/>
        <v>0</v>
      </c>
      <c r="M8" s="66"/>
      <c r="N8" s="10">
        <f t="shared" si="20"/>
        <v>0</v>
      </c>
      <c r="O8" s="73"/>
      <c r="P8" s="72">
        <f t="shared" si="21"/>
        <v>0</v>
      </c>
      <c r="Q8" s="74"/>
      <c r="R8" s="72">
        <f t="shared" si="22"/>
        <v>0</v>
      </c>
      <c r="S8" s="30"/>
      <c r="T8" s="144">
        <f t="shared" si="23"/>
        <v>0</v>
      </c>
      <c r="U8" s="37"/>
      <c r="V8" s="38">
        <f t="shared" si="24"/>
        <v>0</v>
      </c>
      <c r="W8" s="37"/>
      <c r="X8" s="139">
        <f t="shared" si="25"/>
        <v>0</v>
      </c>
      <c r="Y8" s="68"/>
      <c r="Z8" s="44">
        <f t="shared" si="26"/>
        <v>0</v>
      </c>
      <c r="AA8" s="64"/>
      <c r="AB8" s="65">
        <f t="shared" si="27"/>
        <v>0</v>
      </c>
      <c r="AC8" s="41"/>
      <c r="AD8" s="9">
        <f t="shared" si="28"/>
        <v>0</v>
      </c>
      <c r="AE8" s="41"/>
      <c r="AF8" s="9">
        <f t="shared" si="29"/>
        <v>0</v>
      </c>
      <c r="AG8" s="41"/>
      <c r="AH8" s="9">
        <f t="shared" si="30"/>
        <v>0</v>
      </c>
      <c r="AI8" s="2"/>
      <c r="AJ8" s="2"/>
      <c r="AK8" s="2"/>
      <c r="AL8" s="2"/>
      <c r="AM8" s="2"/>
      <c r="AN8" s="2"/>
    </row>
    <row r="9" spans="1:40" x14ac:dyDescent="0.25">
      <c r="A9" s="27">
        <f t="shared" si="15"/>
        <v>8</v>
      </c>
      <c r="B9" s="27" t="s">
        <v>45</v>
      </c>
      <c r="C9" s="27" t="s">
        <v>34</v>
      </c>
      <c r="D9" s="11">
        <f>N9</f>
        <v>570</v>
      </c>
      <c r="E9" s="14"/>
      <c r="F9" s="9">
        <f t="shared" si="16"/>
        <v>0</v>
      </c>
      <c r="G9" s="41"/>
      <c r="H9" s="9">
        <f t="shared" si="31"/>
        <v>0</v>
      </c>
      <c r="I9" s="69"/>
      <c r="J9" s="10">
        <f t="shared" si="18"/>
        <v>0</v>
      </c>
      <c r="K9" s="70"/>
      <c r="L9" s="67">
        <f t="shared" si="19"/>
        <v>0</v>
      </c>
      <c r="M9" s="146">
        <v>44.33</v>
      </c>
      <c r="N9" s="147">
        <f t="shared" si="20"/>
        <v>570</v>
      </c>
      <c r="O9" s="73"/>
      <c r="P9" s="72">
        <f t="shared" si="21"/>
        <v>0</v>
      </c>
      <c r="Q9" s="74"/>
      <c r="R9" s="72">
        <f t="shared" si="22"/>
        <v>0</v>
      </c>
      <c r="S9" s="30"/>
      <c r="T9" s="144">
        <f t="shared" si="23"/>
        <v>0</v>
      </c>
      <c r="U9" s="37"/>
      <c r="V9" s="38">
        <f t="shared" si="24"/>
        <v>0</v>
      </c>
      <c r="W9" s="37"/>
      <c r="X9" s="139">
        <f t="shared" si="25"/>
        <v>0</v>
      </c>
      <c r="Y9" s="68"/>
      <c r="Z9" s="44">
        <f t="shared" si="26"/>
        <v>0</v>
      </c>
      <c r="AA9" s="64"/>
      <c r="AB9" s="65">
        <f t="shared" si="27"/>
        <v>0</v>
      </c>
      <c r="AC9" s="41"/>
      <c r="AD9" s="9">
        <f t="shared" si="28"/>
        <v>0</v>
      </c>
      <c r="AE9" s="41"/>
      <c r="AF9" s="9">
        <f t="shared" si="29"/>
        <v>0</v>
      </c>
      <c r="AG9" s="41"/>
      <c r="AH9" s="9">
        <f t="shared" si="30"/>
        <v>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15"/>
        <v>9</v>
      </c>
      <c r="B10" s="27" t="s">
        <v>236</v>
      </c>
      <c r="C10" s="27" t="s">
        <v>8</v>
      </c>
      <c r="D10" s="11">
        <f>Z10</f>
        <v>456</v>
      </c>
      <c r="E10" s="41"/>
      <c r="F10" s="9">
        <f>ROUNDDOWN(IF(E10=0,0,(1010/((60.38/E10)^1.1765))-10),0)</f>
        <v>0</v>
      </c>
      <c r="G10" s="41"/>
      <c r="H10" s="9">
        <f>ROUNDDOWN(IF(G10=0,0,(1010/((62.58/G10)^1.0309))-10),0)</f>
        <v>0</v>
      </c>
      <c r="I10" s="69"/>
      <c r="J10" s="10">
        <f>ROUNDDOWN(IF(I10=0,0,(1010/((60.38/I10)^1.1765))-10),0)</f>
        <v>0</v>
      </c>
      <c r="K10" s="70"/>
      <c r="L10" s="67">
        <f>ROUNDDOWN(IF(K10=0,0,(1010/((18.28/K10)^1.2195))-10),0)</f>
        <v>0</v>
      </c>
      <c r="M10" s="66"/>
      <c r="N10" s="10">
        <f>ROUNDDOWN(IF(M10=0,0,(1010/((71.02/M10)^1.1765))-10),0)</f>
        <v>0</v>
      </c>
      <c r="O10" s="73"/>
      <c r="P10" s="72">
        <f>ROUNDDOWN(IF(O10=0,0,(1010/((60.38/O10)^1.1765))-10),0)</f>
        <v>0</v>
      </c>
      <c r="Q10" s="74"/>
      <c r="R10" s="72">
        <f>ROUNDDOWN(IF(Q10=0,0,(1010/((71.02/Q10)^1.1765))-10),0)</f>
        <v>0</v>
      </c>
      <c r="S10" s="30"/>
      <c r="T10" s="144">
        <f>ROUNDDOWN(IF(S10=0,0,(1010/((18.28/S10)^1.2195))-10),0)</f>
        <v>0</v>
      </c>
      <c r="U10" s="37"/>
      <c r="V10" s="38">
        <f>ROUNDDOWN(IF(U10=0,0,(1010/((18.28/U10)^1.2195))-10),0)</f>
        <v>0</v>
      </c>
      <c r="W10" s="37"/>
      <c r="X10" s="139">
        <f>ROUNDDOWN(IF(W10=0,0,(1010/((60.38/W10)^1.1765))-10),0)</f>
        <v>0</v>
      </c>
      <c r="Y10" s="146">
        <v>36.83</v>
      </c>
      <c r="Z10" s="147">
        <f>ROUNDDOWN(IF(Y10=0,0,(1010/((71.02/Y10)^1.1765))-10),0)</f>
        <v>456</v>
      </c>
      <c r="AA10" s="64"/>
      <c r="AB10" s="65">
        <f>ROUNDDOWN(IF(AA10=0,0,(1010/((18.28/AA10)^1.2195))-10),0)</f>
        <v>0</v>
      </c>
      <c r="AC10" s="41"/>
      <c r="AD10" s="9">
        <f>ROUNDDOWN(IF(AC10=0,0,(1010/((62.58/AC10)^1.0309))-10),0)</f>
        <v>0</v>
      </c>
      <c r="AE10" s="41"/>
      <c r="AF10" s="9">
        <f>ROUNDDOWN(IF(AE10=0,0,(1010/((71.02/AE10)^1.1765))-10),0)</f>
        <v>0</v>
      </c>
      <c r="AG10" s="41"/>
      <c r="AH10" s="9">
        <f>ROUNDDOWN(IF(AG10=0,0,(1010/((60.38/AG10)^1.1765))-10),0)</f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15"/>
        <v>10</v>
      </c>
      <c r="B11" s="27" t="s">
        <v>18</v>
      </c>
      <c r="C11" s="27" t="s">
        <v>19</v>
      </c>
      <c r="D11" s="11">
        <f>T11</f>
        <v>454</v>
      </c>
      <c r="E11" s="41"/>
      <c r="F11" s="9">
        <f t="shared" ref="F11" si="32">ROUNDDOWN(IF(E11=0,0,(1010/((60.38/E11)^1.1765))-10),0)</f>
        <v>0</v>
      </c>
      <c r="G11" s="41"/>
      <c r="H11" s="9">
        <f t="shared" ref="H11" si="33">ROUNDDOWN(IF(G11=0,0,(1010/((62.58/G11)^1.0309))-10),0)</f>
        <v>0</v>
      </c>
      <c r="I11" s="69"/>
      <c r="J11" s="10">
        <f t="shared" ref="J11" si="34">ROUNDDOWN(IF(I11=0,0,(1010/((60.38/I11)^1.1765))-10),0)</f>
        <v>0</v>
      </c>
      <c r="K11" s="70"/>
      <c r="L11" s="67">
        <f t="shared" ref="L11" si="35">ROUNDDOWN(IF(K11=0,0,(1010/((18.28/K11)^1.2195))-10),0)</f>
        <v>0</v>
      </c>
      <c r="M11" s="66"/>
      <c r="N11" s="10">
        <f t="shared" ref="N11" si="36">ROUNDDOWN(IF(M11=0,0,(1010/((71.02/M11)^1.1765))-10),0)</f>
        <v>0</v>
      </c>
      <c r="O11" s="73"/>
      <c r="P11" s="72">
        <f t="shared" ref="P11" si="37">ROUNDDOWN(IF(O11=0,0,(1010/((60.38/O11)^1.1765))-10),0)</f>
        <v>0</v>
      </c>
      <c r="Q11" s="74"/>
      <c r="R11" s="72">
        <f t="shared" ref="R11" si="38">ROUNDDOWN(IF(Q11=0,0,(1010/((71.02/Q11)^1.1765))-10),0)</f>
        <v>0</v>
      </c>
      <c r="S11" s="146">
        <v>9.67</v>
      </c>
      <c r="T11" s="149">
        <f t="shared" ref="T11" si="39">ROUNDDOWN(IF(S11=0,0,(1010/((18.28/S11)^1.2195))-10),0)</f>
        <v>454</v>
      </c>
      <c r="U11" s="37"/>
      <c r="V11" s="38">
        <f t="shared" ref="V11" si="40">ROUNDDOWN(IF(U11=0,0,(1010/((18.28/U11)^1.2195))-10),0)</f>
        <v>0</v>
      </c>
      <c r="W11" s="37"/>
      <c r="X11" s="139">
        <f t="shared" ref="X11" si="41">ROUNDDOWN(IF(W11=0,0,(1010/((60.38/W11)^1.1765))-10),0)</f>
        <v>0</v>
      </c>
      <c r="Y11" s="68"/>
      <c r="Z11" s="44">
        <f t="shared" ref="Z11" si="42">ROUNDDOWN(IF(Y11=0,0,(1010/((71.02/Y11)^1.1765))-10),0)</f>
        <v>0</v>
      </c>
      <c r="AA11" s="64"/>
      <c r="AB11" s="65">
        <f t="shared" ref="AB11" si="43">ROUNDDOWN(IF(AA11=0,0,(1010/((18.28/AA11)^1.2195))-10),0)</f>
        <v>0</v>
      </c>
      <c r="AC11" s="41"/>
      <c r="AD11" s="9">
        <f t="shared" ref="AD11" si="44">ROUNDDOWN(IF(AC11=0,0,(1010/((62.58/AC11)^1.0309))-10),0)</f>
        <v>0</v>
      </c>
      <c r="AE11" s="41"/>
      <c r="AF11" s="9">
        <f t="shared" ref="AF11" si="45">ROUNDDOWN(IF(AE11=0,0,(1010/((71.02/AE11)^1.1765))-10),0)</f>
        <v>0</v>
      </c>
      <c r="AG11" s="41"/>
      <c r="AH11" s="9">
        <f t="shared" ref="AH11" si="46">ROUNDDOWN(IF(AG11=0,0,(1010/((60.38/AG11)^1.1765))-10),0)</f>
        <v>0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15"/>
        <v>11</v>
      </c>
      <c r="B12" s="27" t="s">
        <v>237</v>
      </c>
      <c r="C12" s="27" t="s">
        <v>238</v>
      </c>
      <c r="D12" s="11">
        <f>Z12</f>
        <v>377</v>
      </c>
      <c r="E12" s="14"/>
      <c r="F12" s="9">
        <f>ROUNDDOWN(IF(E12=0,0,(1010/((60.38/E12)^1.1765))-10),0)</f>
        <v>0</v>
      </c>
      <c r="G12" s="41"/>
      <c r="H12" s="9">
        <f>ROUNDDOWN(IF(G12=0,0,(1010/((62.58/G12)^1.0309))-10),0)</f>
        <v>0</v>
      </c>
      <c r="I12" s="69"/>
      <c r="J12" s="10">
        <f>ROUNDDOWN(IF(I12=0,0,(1010/((60.38/I12)^1.1765))-10),0)</f>
        <v>0</v>
      </c>
      <c r="K12" s="70"/>
      <c r="L12" s="67">
        <f>ROUNDDOWN(IF(K12=0,0,(1010/((18.28/K12)^1.2195))-10),0)</f>
        <v>0</v>
      </c>
      <c r="M12" s="66"/>
      <c r="N12" s="10">
        <f>ROUNDDOWN(IF(M12=0,0,(1010/((71.02/M12)^1.1765))-10),0)</f>
        <v>0</v>
      </c>
      <c r="O12" s="73"/>
      <c r="P12" s="72">
        <f>ROUNDDOWN(IF(O12=0,0,(1010/((60.38/O12)^1.1765))-10),0)</f>
        <v>0</v>
      </c>
      <c r="Q12" s="74"/>
      <c r="R12" s="72">
        <f>ROUNDDOWN(IF(Q12=0,0,(1010/((71.02/Q12)^1.1765))-10),0)</f>
        <v>0</v>
      </c>
      <c r="S12" s="30"/>
      <c r="T12" s="144">
        <f>ROUNDDOWN(IF(S12=0,0,(1010/((18.28/S12)^1.2195))-10),0)</f>
        <v>0</v>
      </c>
      <c r="U12" s="37"/>
      <c r="V12" s="38">
        <f>ROUNDDOWN(IF(U12=0,0,(1010/((18.28/U12)^1.2195))-10),0)</f>
        <v>0</v>
      </c>
      <c r="W12" s="37"/>
      <c r="X12" s="139">
        <f>ROUNDDOWN(IF(W12=0,0,(1010/((60.38/W12)^1.1765))-10),0)</f>
        <v>0</v>
      </c>
      <c r="Y12" s="146">
        <v>31.49</v>
      </c>
      <c r="Z12" s="147">
        <f>ROUNDDOWN(IF(Y12=0,0,(1010/((71.02/Y12)^1.1765))-10),0)</f>
        <v>377</v>
      </c>
      <c r="AA12" s="64"/>
      <c r="AB12" s="65">
        <f>ROUNDDOWN(IF(AA12=0,0,(1010/((18.28/AA12)^1.2195))-10),0)</f>
        <v>0</v>
      </c>
      <c r="AC12" s="41"/>
      <c r="AD12" s="9">
        <f>ROUNDDOWN(IF(AC12=0,0,(1010/((62.58/AC12)^1.0309))-10),0)</f>
        <v>0</v>
      </c>
      <c r="AE12" s="41"/>
      <c r="AF12" s="9">
        <f>ROUNDDOWN(IF(AE12=0,0,(1010/((71.02/AE12)^1.1765))-10),0)</f>
        <v>0</v>
      </c>
      <c r="AG12" s="41"/>
      <c r="AH12" s="9">
        <f>ROUNDDOWN(IF(AG12=0,0,(1010/((60.38/AG12)^1.1765))-10),0)</f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15"/>
        <v>12</v>
      </c>
      <c r="B13" s="27" t="s">
        <v>239</v>
      </c>
      <c r="C13" s="27" t="s">
        <v>240</v>
      </c>
      <c r="D13" s="11">
        <f>Z13</f>
        <v>346</v>
      </c>
      <c r="E13" s="41"/>
      <c r="F13" s="9">
        <f>ROUNDDOWN(IF(E13=0,0,(1010/((60.38/E13)^1.1765))-10),0)</f>
        <v>0</v>
      </c>
      <c r="G13" s="41"/>
      <c r="H13" s="9">
        <f>ROUNDDOWN(IF(G13=0,0,(1010/((62.58/G13)^1.0309))-10),0)</f>
        <v>0</v>
      </c>
      <c r="I13" s="69"/>
      <c r="J13" s="10">
        <f>ROUNDDOWN(IF(I13=0,0,(1010/((60.38/I13)^1.1765))-10),0)</f>
        <v>0</v>
      </c>
      <c r="K13" s="70"/>
      <c r="L13" s="67">
        <f>ROUNDDOWN(IF(K13=0,0,(1010/((18.28/K13)^1.2195))-10),0)</f>
        <v>0</v>
      </c>
      <c r="M13" s="66"/>
      <c r="N13" s="10">
        <f>ROUNDDOWN(IF(M13=0,0,(1010/((71.02/M13)^1.1765))-10),0)</f>
        <v>0</v>
      </c>
      <c r="O13" s="73"/>
      <c r="P13" s="72">
        <f>ROUNDDOWN(IF(O13=0,0,(1010/((60.38/O13)^1.1765))-10),0)</f>
        <v>0</v>
      </c>
      <c r="Q13" s="74"/>
      <c r="R13" s="72">
        <f>ROUNDDOWN(IF(Q13=0,0,(1010/((71.02/Q13)^1.1765))-10),0)</f>
        <v>0</v>
      </c>
      <c r="S13" s="30"/>
      <c r="T13" s="144">
        <f>ROUNDDOWN(IF(S13=0,0,(1010/((18.28/S13)^1.2195))-10),0)</f>
        <v>0</v>
      </c>
      <c r="U13" s="37"/>
      <c r="V13" s="38">
        <f>ROUNDDOWN(IF(U13=0,0,(1010/((18.28/U13)^1.2195))-10),0)</f>
        <v>0</v>
      </c>
      <c r="W13" s="37"/>
      <c r="X13" s="139">
        <f>ROUNDDOWN(IF(W13=0,0,(1010/((60.38/W13)^1.1765))-10),0)</f>
        <v>0</v>
      </c>
      <c r="Y13" s="146">
        <v>29.32</v>
      </c>
      <c r="Z13" s="147">
        <f>ROUNDDOWN(IF(Y13=0,0,(1010/((71.02/Y13)^1.1765))-10),0)</f>
        <v>346</v>
      </c>
      <c r="AA13" s="64"/>
      <c r="AB13" s="65">
        <f>ROUNDDOWN(IF(AA13=0,0,(1010/((18.28/AA13)^1.2195))-10),0)</f>
        <v>0</v>
      </c>
      <c r="AC13" s="41"/>
      <c r="AD13" s="9">
        <f>ROUNDDOWN(IF(AC13=0,0,(1010/((62.58/AC13)^1.0309))-10),0)</f>
        <v>0</v>
      </c>
      <c r="AE13" s="41"/>
      <c r="AF13" s="9">
        <f>ROUNDDOWN(IF(AE13=0,0,(1010/((71.02/AE13)^1.1765))-10),0)</f>
        <v>0</v>
      </c>
      <c r="AG13" s="41"/>
      <c r="AH13" s="9">
        <f>ROUNDDOWN(IF(AG13=0,0,(1010/((60.38/AG13)^1.1765))-10),0)</f>
        <v>0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15"/>
        <v>13</v>
      </c>
      <c r="B14" s="27" t="s">
        <v>205</v>
      </c>
      <c r="C14" s="27" t="s">
        <v>19</v>
      </c>
      <c r="D14" s="11">
        <f>T14</f>
        <v>328</v>
      </c>
      <c r="E14" s="14"/>
      <c r="F14" s="9">
        <f t="shared" ref="F14:F20" si="47">ROUNDDOWN(IF(E14=0,0,(1010/((60.38/E14)^1.1765))-10),0)</f>
        <v>0</v>
      </c>
      <c r="G14" s="41"/>
      <c r="H14" s="9">
        <f t="shared" ref="H14:H20" si="48">ROUNDDOWN(IF(G14=0,0,(1010/((62.58/G14)^1.0309))-10),0)</f>
        <v>0</v>
      </c>
      <c r="I14" s="69"/>
      <c r="J14" s="10">
        <f t="shared" ref="J14:J20" si="49">ROUNDDOWN(IF(I14=0,0,(1010/((60.38/I14)^1.1765))-10),0)</f>
        <v>0</v>
      </c>
      <c r="K14" s="70"/>
      <c r="L14" s="67">
        <f t="shared" ref="L14:L20" si="50">ROUNDDOWN(IF(K14=0,0,(1010/((18.28/K14)^1.2195))-10),0)</f>
        <v>0</v>
      </c>
      <c r="M14" s="66"/>
      <c r="N14" s="10">
        <f t="shared" ref="N14:N20" si="51">ROUNDDOWN(IF(M14=0,0,(1010/((71.02/M14)^1.1765))-10),0)</f>
        <v>0</v>
      </c>
      <c r="O14" s="73"/>
      <c r="P14" s="72">
        <f t="shared" ref="P14:P20" si="52">ROUNDDOWN(IF(O14=0,0,(1010/((60.38/O14)^1.1765))-10),0)</f>
        <v>0</v>
      </c>
      <c r="Q14" s="74"/>
      <c r="R14" s="72">
        <f t="shared" ref="R14:R20" si="53">ROUNDDOWN(IF(Q14=0,0,(1010/((71.02/Q14)^1.1765))-10),0)</f>
        <v>0</v>
      </c>
      <c r="S14" s="146">
        <v>7.45</v>
      </c>
      <c r="T14" s="149">
        <f t="shared" ref="T14:T20" si="54">ROUNDDOWN(IF(S14=0,0,(1010/((18.28/S14)^1.2195))-10),0)</f>
        <v>328</v>
      </c>
      <c r="U14" s="37"/>
      <c r="V14" s="38">
        <f t="shared" ref="V14:V20" si="55">ROUNDDOWN(IF(U14=0,0,(1010/((18.28/U14)^1.2195))-10),0)</f>
        <v>0</v>
      </c>
      <c r="W14" s="37"/>
      <c r="X14" s="139">
        <f t="shared" ref="X14:X20" si="56">ROUNDDOWN(IF(W14=0,0,(1010/((60.38/W14)^1.1765))-10),0)</f>
        <v>0</v>
      </c>
      <c r="Y14" s="68"/>
      <c r="Z14" s="44">
        <f t="shared" ref="Z14:Z20" si="57">ROUNDDOWN(IF(Y14=0,0,(1010/((71.02/Y14)^1.1765))-10),0)</f>
        <v>0</v>
      </c>
      <c r="AA14" s="64"/>
      <c r="AB14" s="65">
        <f t="shared" ref="AB14:AB20" si="58">ROUNDDOWN(IF(AA14=0,0,(1010/((18.28/AA14)^1.2195))-10),0)</f>
        <v>0</v>
      </c>
      <c r="AC14" s="41"/>
      <c r="AD14" s="9">
        <f t="shared" ref="AD14:AD20" si="59">ROUNDDOWN(IF(AC14=0,0,(1010/((62.58/AC14)^1.0309))-10),0)</f>
        <v>0</v>
      </c>
      <c r="AE14" s="41"/>
      <c r="AF14" s="9">
        <f t="shared" ref="AF14:AF20" si="60">ROUNDDOWN(IF(AE14=0,0,(1010/((71.02/AE14)^1.1765))-10),0)</f>
        <v>0</v>
      </c>
      <c r="AG14" s="41"/>
      <c r="AH14" s="9">
        <f t="shared" ref="AH14:AH20" si="61">ROUNDDOWN(IF(AG14=0,0,(1010/((60.38/AG14)^1.1765))-10),0)</f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15"/>
        <v>14</v>
      </c>
      <c r="B15" s="27" t="s">
        <v>241</v>
      </c>
      <c r="C15" s="27" t="s">
        <v>8</v>
      </c>
      <c r="D15" s="11">
        <f t="shared" ref="D15" si="62">Z15</f>
        <v>281</v>
      </c>
      <c r="E15" s="14"/>
      <c r="F15" s="9">
        <f t="shared" si="47"/>
        <v>0</v>
      </c>
      <c r="G15" s="41"/>
      <c r="H15" s="9">
        <f t="shared" si="48"/>
        <v>0</v>
      </c>
      <c r="I15" s="69"/>
      <c r="J15" s="10">
        <f t="shared" si="49"/>
        <v>0</v>
      </c>
      <c r="K15" s="70"/>
      <c r="L15" s="67">
        <f t="shared" si="50"/>
        <v>0</v>
      </c>
      <c r="M15" s="66"/>
      <c r="N15" s="10">
        <f t="shared" si="51"/>
        <v>0</v>
      </c>
      <c r="O15" s="73"/>
      <c r="P15" s="72">
        <f t="shared" si="52"/>
        <v>0</v>
      </c>
      <c r="Q15" s="74"/>
      <c r="R15" s="72">
        <f t="shared" si="53"/>
        <v>0</v>
      </c>
      <c r="S15" s="30"/>
      <c r="T15" s="144">
        <f t="shared" si="54"/>
        <v>0</v>
      </c>
      <c r="U15" s="37"/>
      <c r="V15" s="38">
        <f t="shared" si="55"/>
        <v>0</v>
      </c>
      <c r="W15" s="37"/>
      <c r="X15" s="139">
        <f t="shared" si="56"/>
        <v>0</v>
      </c>
      <c r="Y15" s="146">
        <v>24.67</v>
      </c>
      <c r="Z15" s="147">
        <f t="shared" si="57"/>
        <v>281</v>
      </c>
      <c r="AA15" s="64"/>
      <c r="AB15" s="65">
        <f t="shared" si="58"/>
        <v>0</v>
      </c>
      <c r="AC15" s="41"/>
      <c r="AD15" s="9">
        <f t="shared" si="59"/>
        <v>0</v>
      </c>
      <c r="AE15" s="41"/>
      <c r="AF15" s="9">
        <f t="shared" si="60"/>
        <v>0</v>
      </c>
      <c r="AG15" s="41"/>
      <c r="AH15" s="9">
        <f t="shared" si="61"/>
        <v>0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15"/>
        <v>15</v>
      </c>
      <c r="B16" s="27"/>
      <c r="C16" s="27"/>
      <c r="D16" s="11"/>
      <c r="E16" s="14"/>
      <c r="F16" s="9">
        <f t="shared" si="47"/>
        <v>0</v>
      </c>
      <c r="G16" s="41"/>
      <c r="H16" s="9">
        <f t="shared" si="48"/>
        <v>0</v>
      </c>
      <c r="I16" s="69"/>
      <c r="J16" s="10">
        <f t="shared" si="49"/>
        <v>0</v>
      </c>
      <c r="K16" s="70"/>
      <c r="L16" s="67">
        <f t="shared" si="50"/>
        <v>0</v>
      </c>
      <c r="M16" s="66"/>
      <c r="N16" s="10">
        <f t="shared" si="51"/>
        <v>0</v>
      </c>
      <c r="O16" s="73"/>
      <c r="P16" s="72">
        <f t="shared" si="52"/>
        <v>0</v>
      </c>
      <c r="Q16" s="74"/>
      <c r="R16" s="72">
        <f t="shared" si="53"/>
        <v>0</v>
      </c>
      <c r="S16" s="30"/>
      <c r="T16" s="144">
        <f t="shared" si="54"/>
        <v>0</v>
      </c>
      <c r="U16" s="37"/>
      <c r="V16" s="38">
        <f t="shared" si="55"/>
        <v>0</v>
      </c>
      <c r="W16" s="37"/>
      <c r="X16" s="139">
        <f t="shared" si="56"/>
        <v>0</v>
      </c>
      <c r="Y16" s="68"/>
      <c r="Z16" s="44">
        <f t="shared" si="57"/>
        <v>0</v>
      </c>
      <c r="AA16" s="64"/>
      <c r="AB16" s="65">
        <f t="shared" si="58"/>
        <v>0</v>
      </c>
      <c r="AC16" s="41"/>
      <c r="AD16" s="9">
        <f t="shared" si="59"/>
        <v>0</v>
      </c>
      <c r="AE16" s="41"/>
      <c r="AF16" s="9">
        <f t="shared" si="60"/>
        <v>0</v>
      </c>
      <c r="AG16" s="41"/>
      <c r="AH16" s="9">
        <f t="shared" si="61"/>
        <v>0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15"/>
        <v>16</v>
      </c>
      <c r="B17" s="27"/>
      <c r="C17" s="27"/>
      <c r="D17" s="11"/>
      <c r="E17" s="14"/>
      <c r="F17" s="9">
        <f t="shared" si="47"/>
        <v>0</v>
      </c>
      <c r="G17" s="41"/>
      <c r="H17" s="9">
        <f t="shared" si="48"/>
        <v>0</v>
      </c>
      <c r="I17" s="69"/>
      <c r="J17" s="10">
        <f t="shared" si="49"/>
        <v>0</v>
      </c>
      <c r="K17" s="70"/>
      <c r="L17" s="67">
        <f t="shared" si="50"/>
        <v>0</v>
      </c>
      <c r="M17" s="66"/>
      <c r="N17" s="10">
        <f t="shared" si="51"/>
        <v>0</v>
      </c>
      <c r="O17" s="73"/>
      <c r="P17" s="72">
        <f t="shared" si="52"/>
        <v>0</v>
      </c>
      <c r="Q17" s="74"/>
      <c r="R17" s="72">
        <f t="shared" si="53"/>
        <v>0</v>
      </c>
      <c r="S17" s="30"/>
      <c r="T17" s="144">
        <f t="shared" si="54"/>
        <v>0</v>
      </c>
      <c r="U17" s="37"/>
      <c r="V17" s="38">
        <f t="shared" si="55"/>
        <v>0</v>
      </c>
      <c r="W17" s="37"/>
      <c r="X17" s="139">
        <f t="shared" si="56"/>
        <v>0</v>
      </c>
      <c r="Y17" s="68"/>
      <c r="Z17" s="44">
        <f t="shared" si="57"/>
        <v>0</v>
      </c>
      <c r="AA17" s="64"/>
      <c r="AB17" s="65">
        <f t="shared" si="58"/>
        <v>0</v>
      </c>
      <c r="AC17" s="41"/>
      <c r="AD17" s="9">
        <f t="shared" si="59"/>
        <v>0</v>
      </c>
      <c r="AE17" s="41"/>
      <c r="AF17" s="9">
        <f t="shared" si="60"/>
        <v>0</v>
      </c>
      <c r="AG17" s="41"/>
      <c r="AH17" s="9">
        <f t="shared" si="61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15"/>
        <v>17</v>
      </c>
      <c r="B18" s="27"/>
      <c r="C18" s="27"/>
      <c r="D18" s="11"/>
      <c r="E18" s="41"/>
      <c r="F18" s="9">
        <f t="shared" si="47"/>
        <v>0</v>
      </c>
      <c r="G18" s="41"/>
      <c r="H18" s="9">
        <f t="shared" si="48"/>
        <v>0</v>
      </c>
      <c r="I18" s="69"/>
      <c r="J18" s="10">
        <f t="shared" si="49"/>
        <v>0</v>
      </c>
      <c r="K18" s="70"/>
      <c r="L18" s="67">
        <f t="shared" si="50"/>
        <v>0</v>
      </c>
      <c r="M18" s="66"/>
      <c r="N18" s="10">
        <f t="shared" si="51"/>
        <v>0</v>
      </c>
      <c r="O18" s="73"/>
      <c r="P18" s="72">
        <f t="shared" si="52"/>
        <v>0</v>
      </c>
      <c r="Q18" s="74"/>
      <c r="R18" s="72">
        <f t="shared" si="53"/>
        <v>0</v>
      </c>
      <c r="S18" s="30"/>
      <c r="T18" s="144">
        <f t="shared" si="54"/>
        <v>0</v>
      </c>
      <c r="U18" s="37"/>
      <c r="V18" s="38">
        <f t="shared" si="55"/>
        <v>0</v>
      </c>
      <c r="W18" s="37"/>
      <c r="X18" s="139">
        <f t="shared" si="56"/>
        <v>0</v>
      </c>
      <c r="Y18" s="68"/>
      <c r="Z18" s="44">
        <f t="shared" si="57"/>
        <v>0</v>
      </c>
      <c r="AA18" s="64"/>
      <c r="AB18" s="65">
        <f t="shared" si="58"/>
        <v>0</v>
      </c>
      <c r="AC18" s="41"/>
      <c r="AD18" s="9">
        <f t="shared" si="59"/>
        <v>0</v>
      </c>
      <c r="AE18" s="41"/>
      <c r="AF18" s="9">
        <f t="shared" si="60"/>
        <v>0</v>
      </c>
      <c r="AG18" s="41"/>
      <c r="AH18" s="9">
        <f t="shared" si="61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15"/>
        <v>18</v>
      </c>
      <c r="B19" s="27"/>
      <c r="C19" s="27"/>
      <c r="D19" s="11"/>
      <c r="E19" s="41"/>
      <c r="F19" s="9">
        <f t="shared" si="47"/>
        <v>0</v>
      </c>
      <c r="G19" s="41"/>
      <c r="H19" s="9">
        <f t="shared" si="48"/>
        <v>0</v>
      </c>
      <c r="I19" s="69"/>
      <c r="J19" s="10">
        <f t="shared" si="49"/>
        <v>0</v>
      </c>
      <c r="K19" s="70"/>
      <c r="L19" s="67">
        <f t="shared" si="50"/>
        <v>0</v>
      </c>
      <c r="M19" s="66"/>
      <c r="N19" s="10">
        <f t="shared" si="51"/>
        <v>0</v>
      </c>
      <c r="O19" s="73"/>
      <c r="P19" s="72">
        <f t="shared" si="52"/>
        <v>0</v>
      </c>
      <c r="Q19" s="74"/>
      <c r="R19" s="72">
        <f t="shared" si="53"/>
        <v>0</v>
      </c>
      <c r="S19" s="30"/>
      <c r="T19" s="144">
        <f t="shared" si="54"/>
        <v>0</v>
      </c>
      <c r="U19" s="37"/>
      <c r="V19" s="38">
        <f t="shared" si="55"/>
        <v>0</v>
      </c>
      <c r="W19" s="37"/>
      <c r="X19" s="139">
        <f t="shared" si="56"/>
        <v>0</v>
      </c>
      <c r="Y19" s="68"/>
      <c r="Z19" s="44">
        <f t="shared" si="57"/>
        <v>0</v>
      </c>
      <c r="AA19" s="64"/>
      <c r="AB19" s="65">
        <f t="shared" si="58"/>
        <v>0</v>
      </c>
      <c r="AC19" s="41"/>
      <c r="AD19" s="9">
        <f t="shared" si="59"/>
        <v>0</v>
      </c>
      <c r="AE19" s="41"/>
      <c r="AF19" s="9">
        <f t="shared" si="60"/>
        <v>0</v>
      </c>
      <c r="AG19" s="41"/>
      <c r="AH19" s="9">
        <f t="shared" si="61"/>
        <v>0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15"/>
        <v>19</v>
      </c>
      <c r="B20" s="27"/>
      <c r="C20" s="27"/>
      <c r="D20" s="11"/>
      <c r="E20" s="14"/>
      <c r="F20" s="9">
        <f t="shared" si="47"/>
        <v>0</v>
      </c>
      <c r="G20" s="41"/>
      <c r="H20" s="9">
        <f t="shared" si="48"/>
        <v>0</v>
      </c>
      <c r="I20" s="69"/>
      <c r="J20" s="10">
        <f t="shared" si="49"/>
        <v>0</v>
      </c>
      <c r="K20" s="70"/>
      <c r="L20" s="67">
        <f t="shared" si="50"/>
        <v>0</v>
      </c>
      <c r="M20" s="66"/>
      <c r="N20" s="10">
        <f t="shared" si="51"/>
        <v>0</v>
      </c>
      <c r="O20" s="73"/>
      <c r="P20" s="72">
        <f t="shared" si="52"/>
        <v>0</v>
      </c>
      <c r="Q20" s="74"/>
      <c r="R20" s="72">
        <f t="shared" si="53"/>
        <v>0</v>
      </c>
      <c r="S20" s="30"/>
      <c r="T20" s="144">
        <f t="shared" si="54"/>
        <v>0</v>
      </c>
      <c r="U20" s="37"/>
      <c r="V20" s="38">
        <f t="shared" si="55"/>
        <v>0</v>
      </c>
      <c r="W20" s="37"/>
      <c r="X20" s="139">
        <f t="shared" si="56"/>
        <v>0</v>
      </c>
      <c r="Y20" s="68"/>
      <c r="Z20" s="44">
        <f t="shared" si="57"/>
        <v>0</v>
      </c>
      <c r="AA20" s="64"/>
      <c r="AB20" s="65">
        <f t="shared" si="58"/>
        <v>0</v>
      </c>
      <c r="AC20" s="41"/>
      <c r="AD20" s="9">
        <f t="shared" si="59"/>
        <v>0</v>
      </c>
      <c r="AE20" s="41"/>
      <c r="AF20" s="9">
        <f t="shared" si="60"/>
        <v>0</v>
      </c>
      <c r="AG20" s="41"/>
      <c r="AH20" s="9">
        <f t="shared" si="61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15"/>
        <v>20</v>
      </c>
      <c r="B21" s="27"/>
      <c r="C21" s="27"/>
      <c r="D21" s="11"/>
      <c r="E21" s="14"/>
      <c r="F21" s="9">
        <f t="shared" ref="F21:F29" si="63">ROUNDDOWN(IF(E21=0,0,(1010/((60.38/E21)^1.1765))-10),0)</f>
        <v>0</v>
      </c>
      <c r="G21" s="41"/>
      <c r="H21" s="9">
        <f t="shared" ref="H21:H29" si="64">ROUNDDOWN(IF(G21=0,0,(1010/((62.58/G21)^1.0309))-10),0)</f>
        <v>0</v>
      </c>
      <c r="I21" s="69"/>
      <c r="J21" s="10">
        <f t="shared" ref="J21:J29" si="65">ROUNDDOWN(IF(I21=0,0,(1010/((60.38/I21)^1.1765))-10),0)</f>
        <v>0</v>
      </c>
      <c r="K21" s="70"/>
      <c r="L21" s="67">
        <f t="shared" ref="L21:L29" si="66">ROUNDDOWN(IF(K21=0,0,(1010/((18.28/K21)^1.2195))-10),0)</f>
        <v>0</v>
      </c>
      <c r="M21" s="66"/>
      <c r="N21" s="10">
        <f t="shared" ref="N21:N29" si="67">ROUNDDOWN(IF(M21=0,0,(1010/((71.02/M21)^1.1765))-10),0)</f>
        <v>0</v>
      </c>
      <c r="O21" s="73"/>
      <c r="P21" s="72">
        <f t="shared" ref="P21:P29" si="68">ROUNDDOWN(IF(O21=0,0,(1010/((60.38/O21)^1.1765))-10),0)</f>
        <v>0</v>
      </c>
      <c r="Q21" s="74"/>
      <c r="R21" s="72">
        <f t="shared" ref="R21:R29" si="69">ROUNDDOWN(IF(Q21=0,0,(1010/((71.02/Q21)^1.1765))-10),0)</f>
        <v>0</v>
      </c>
      <c r="S21" s="30"/>
      <c r="T21" s="144">
        <f t="shared" ref="T21:T29" si="70">ROUNDDOWN(IF(S21=0,0,(1010/((18.28/S21)^1.2195))-10),0)</f>
        <v>0</v>
      </c>
      <c r="U21" s="37"/>
      <c r="V21" s="38">
        <f t="shared" ref="V21:V29" si="71">ROUNDDOWN(IF(U21=0,0,(1010/((18.28/U21)^1.2195))-10),0)</f>
        <v>0</v>
      </c>
      <c r="W21" s="37"/>
      <c r="X21" s="139">
        <f t="shared" ref="X21:X29" si="72">ROUNDDOWN(IF(W21=0,0,(1010/((60.38/W21)^1.1765))-10),0)</f>
        <v>0</v>
      </c>
      <c r="Y21" s="68"/>
      <c r="Z21" s="44">
        <f t="shared" ref="Z21:Z29" si="73">ROUNDDOWN(IF(Y21=0,0,(1010/((71.02/Y21)^1.1765))-10),0)</f>
        <v>0</v>
      </c>
      <c r="AA21" s="64"/>
      <c r="AB21" s="65">
        <f t="shared" ref="AB21:AB29" si="74">ROUNDDOWN(IF(AA21=0,0,(1010/((18.28/AA21)^1.2195))-10),0)</f>
        <v>0</v>
      </c>
      <c r="AC21" s="41"/>
      <c r="AD21" s="9">
        <f t="shared" ref="AD21:AD29" si="75">ROUNDDOWN(IF(AC21=0,0,(1010/((62.58/AC21)^1.0309))-10),0)</f>
        <v>0</v>
      </c>
      <c r="AE21" s="41"/>
      <c r="AF21" s="9">
        <f t="shared" ref="AF21:AF29" si="76">ROUNDDOWN(IF(AE21=0,0,(1010/((71.02/AE21)^1.1765))-10),0)</f>
        <v>0</v>
      </c>
      <c r="AG21" s="41"/>
      <c r="AH21" s="9">
        <f t="shared" ref="AH21:AH29" si="77">ROUNDDOWN(IF(AG21=0,0,(1010/((60.38/AG21)^1.1765))-10),0)</f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15"/>
        <v>21</v>
      </c>
      <c r="B22" s="27"/>
      <c r="C22" s="27"/>
      <c r="F22" s="9">
        <f t="shared" si="63"/>
        <v>0</v>
      </c>
      <c r="G22" s="41"/>
      <c r="H22" s="9">
        <f t="shared" si="64"/>
        <v>0</v>
      </c>
      <c r="I22" s="69"/>
      <c r="J22" s="10">
        <f t="shared" si="65"/>
        <v>0</v>
      </c>
      <c r="K22" s="70"/>
      <c r="L22" s="67">
        <f t="shared" si="66"/>
        <v>0</v>
      </c>
      <c r="M22" s="66"/>
      <c r="N22" s="10">
        <f t="shared" si="67"/>
        <v>0</v>
      </c>
      <c r="O22" s="73"/>
      <c r="P22" s="72">
        <f t="shared" si="68"/>
        <v>0</v>
      </c>
      <c r="Q22" s="74"/>
      <c r="R22" s="72">
        <f t="shared" si="69"/>
        <v>0</v>
      </c>
      <c r="S22" s="30"/>
      <c r="T22" s="144">
        <f t="shared" si="70"/>
        <v>0</v>
      </c>
      <c r="U22" s="37"/>
      <c r="V22" s="138">
        <f t="shared" si="71"/>
        <v>0</v>
      </c>
      <c r="W22" s="37"/>
      <c r="X22" s="139">
        <f t="shared" si="72"/>
        <v>0</v>
      </c>
      <c r="Y22" s="68"/>
      <c r="Z22" s="44">
        <f t="shared" si="73"/>
        <v>0</v>
      </c>
      <c r="AA22" s="64"/>
      <c r="AB22" s="65">
        <f t="shared" si="74"/>
        <v>0</v>
      </c>
      <c r="AC22" s="41"/>
      <c r="AD22" s="9">
        <f t="shared" si="75"/>
        <v>0</v>
      </c>
      <c r="AE22" s="41"/>
      <c r="AF22" s="9">
        <f t="shared" si="76"/>
        <v>0</v>
      </c>
      <c r="AG22" s="41"/>
      <c r="AH22" s="9">
        <f t="shared" si="77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15"/>
        <v>22</v>
      </c>
      <c r="B23" s="27"/>
      <c r="C23" s="27"/>
      <c r="F23" s="9">
        <f t="shared" si="63"/>
        <v>0</v>
      </c>
      <c r="G23" s="41"/>
      <c r="H23" s="9">
        <f t="shared" si="64"/>
        <v>0</v>
      </c>
      <c r="I23" s="69"/>
      <c r="J23" s="10">
        <f t="shared" si="65"/>
        <v>0</v>
      </c>
      <c r="K23" s="70"/>
      <c r="L23" s="67">
        <f t="shared" si="66"/>
        <v>0</v>
      </c>
      <c r="M23" s="66"/>
      <c r="N23" s="10">
        <f t="shared" si="67"/>
        <v>0</v>
      </c>
      <c r="O23" s="73"/>
      <c r="P23" s="72">
        <f t="shared" si="68"/>
        <v>0</v>
      </c>
      <c r="Q23" s="74"/>
      <c r="R23" s="72">
        <f t="shared" si="69"/>
        <v>0</v>
      </c>
      <c r="S23" s="30"/>
      <c r="T23" s="144">
        <f t="shared" si="70"/>
        <v>0</v>
      </c>
      <c r="U23" s="37"/>
      <c r="V23" s="38">
        <f t="shared" si="71"/>
        <v>0</v>
      </c>
      <c r="W23" s="37"/>
      <c r="X23" s="139">
        <f t="shared" si="72"/>
        <v>0</v>
      </c>
      <c r="Y23" s="68"/>
      <c r="Z23" s="44">
        <f t="shared" si="73"/>
        <v>0</v>
      </c>
      <c r="AA23" s="64"/>
      <c r="AB23" s="65">
        <f t="shared" si="74"/>
        <v>0</v>
      </c>
      <c r="AC23" s="41"/>
      <c r="AD23" s="9">
        <f t="shared" si="75"/>
        <v>0</v>
      </c>
      <c r="AE23" s="41"/>
      <c r="AF23" s="9">
        <f t="shared" si="76"/>
        <v>0</v>
      </c>
      <c r="AG23" s="41"/>
      <c r="AH23" s="9">
        <f t="shared" si="77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15"/>
        <v>23</v>
      </c>
      <c r="B24" s="27"/>
      <c r="C24" s="27"/>
      <c r="F24" s="9">
        <f t="shared" si="63"/>
        <v>0</v>
      </c>
      <c r="G24" s="41"/>
      <c r="H24" s="9">
        <f t="shared" si="64"/>
        <v>0</v>
      </c>
      <c r="I24" s="69"/>
      <c r="J24" s="10">
        <f t="shared" si="65"/>
        <v>0</v>
      </c>
      <c r="K24" s="70"/>
      <c r="L24" s="67">
        <f t="shared" si="66"/>
        <v>0</v>
      </c>
      <c r="M24" s="66"/>
      <c r="N24" s="10">
        <f t="shared" si="67"/>
        <v>0</v>
      </c>
      <c r="O24" s="73"/>
      <c r="P24" s="72">
        <f t="shared" si="68"/>
        <v>0</v>
      </c>
      <c r="Q24" s="74"/>
      <c r="R24" s="72">
        <f t="shared" si="69"/>
        <v>0</v>
      </c>
      <c r="S24" s="30"/>
      <c r="T24" s="144">
        <f t="shared" si="70"/>
        <v>0</v>
      </c>
      <c r="U24" s="37"/>
      <c r="V24" s="38">
        <f t="shared" si="71"/>
        <v>0</v>
      </c>
      <c r="W24" s="37"/>
      <c r="X24" s="139">
        <f t="shared" si="72"/>
        <v>0</v>
      </c>
      <c r="Y24" s="68"/>
      <c r="Z24" s="44">
        <f t="shared" si="73"/>
        <v>0</v>
      </c>
      <c r="AA24" s="64"/>
      <c r="AB24" s="65">
        <f t="shared" si="74"/>
        <v>0</v>
      </c>
      <c r="AC24" s="41"/>
      <c r="AD24" s="9">
        <f t="shared" si="75"/>
        <v>0</v>
      </c>
      <c r="AE24" s="41"/>
      <c r="AF24" s="9">
        <f t="shared" si="76"/>
        <v>0</v>
      </c>
      <c r="AG24" s="41"/>
      <c r="AH24" s="9">
        <f t="shared" si="77"/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15"/>
        <v>24</v>
      </c>
      <c r="B25" s="27"/>
      <c r="C25" s="27"/>
      <c r="F25" s="9">
        <f t="shared" si="63"/>
        <v>0</v>
      </c>
      <c r="G25" s="41"/>
      <c r="H25" s="9">
        <f t="shared" si="64"/>
        <v>0</v>
      </c>
      <c r="I25" s="69"/>
      <c r="J25" s="10">
        <f t="shared" si="65"/>
        <v>0</v>
      </c>
      <c r="K25" s="70"/>
      <c r="L25" s="67">
        <f t="shared" si="66"/>
        <v>0</v>
      </c>
      <c r="M25" s="66"/>
      <c r="N25" s="10">
        <f t="shared" si="67"/>
        <v>0</v>
      </c>
      <c r="O25" s="73"/>
      <c r="P25" s="72">
        <f t="shared" si="68"/>
        <v>0</v>
      </c>
      <c r="Q25" s="74"/>
      <c r="R25" s="72">
        <f t="shared" si="69"/>
        <v>0</v>
      </c>
      <c r="S25" s="30"/>
      <c r="T25" s="144">
        <f t="shared" si="70"/>
        <v>0</v>
      </c>
      <c r="U25" s="37"/>
      <c r="V25" s="38">
        <f t="shared" si="71"/>
        <v>0</v>
      </c>
      <c r="W25" s="37"/>
      <c r="X25" s="139">
        <f t="shared" si="72"/>
        <v>0</v>
      </c>
      <c r="Y25" s="68"/>
      <c r="Z25" s="44">
        <f t="shared" si="73"/>
        <v>0</v>
      </c>
      <c r="AA25" s="64"/>
      <c r="AB25" s="65">
        <f t="shared" si="74"/>
        <v>0</v>
      </c>
      <c r="AC25" s="41"/>
      <c r="AD25" s="9">
        <f t="shared" si="75"/>
        <v>0</v>
      </c>
      <c r="AE25" s="41"/>
      <c r="AF25" s="9">
        <f t="shared" si="76"/>
        <v>0</v>
      </c>
      <c r="AG25" s="41"/>
      <c r="AH25" s="9">
        <f t="shared" si="77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15"/>
        <v>25</v>
      </c>
      <c r="B26" s="27"/>
      <c r="C26" s="27"/>
      <c r="F26" s="9">
        <f t="shared" si="63"/>
        <v>0</v>
      </c>
      <c r="G26" s="41"/>
      <c r="H26" s="9">
        <f t="shared" si="64"/>
        <v>0</v>
      </c>
      <c r="I26" s="69"/>
      <c r="J26" s="10">
        <f t="shared" si="65"/>
        <v>0</v>
      </c>
      <c r="K26" s="70"/>
      <c r="L26" s="67">
        <f t="shared" si="66"/>
        <v>0</v>
      </c>
      <c r="M26" s="66"/>
      <c r="N26" s="10">
        <f t="shared" si="67"/>
        <v>0</v>
      </c>
      <c r="O26" s="73"/>
      <c r="P26" s="72">
        <f t="shared" si="68"/>
        <v>0</v>
      </c>
      <c r="Q26" s="74"/>
      <c r="R26" s="72">
        <f t="shared" si="69"/>
        <v>0</v>
      </c>
      <c r="S26" s="30"/>
      <c r="T26" s="144">
        <f t="shared" si="70"/>
        <v>0</v>
      </c>
      <c r="U26" s="37"/>
      <c r="V26" s="38">
        <f t="shared" si="71"/>
        <v>0</v>
      </c>
      <c r="W26" s="37"/>
      <c r="X26" s="139">
        <f t="shared" si="72"/>
        <v>0</v>
      </c>
      <c r="Y26" s="68"/>
      <c r="Z26" s="44">
        <f t="shared" si="73"/>
        <v>0</v>
      </c>
      <c r="AA26" s="64"/>
      <c r="AB26" s="65">
        <f t="shared" si="74"/>
        <v>0</v>
      </c>
      <c r="AC26" s="41"/>
      <c r="AD26" s="9">
        <f t="shared" si="75"/>
        <v>0</v>
      </c>
      <c r="AE26" s="41"/>
      <c r="AF26" s="9">
        <f t="shared" si="76"/>
        <v>0</v>
      </c>
      <c r="AG26" s="41"/>
      <c r="AH26" s="9">
        <f t="shared" si="77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15"/>
        <v>26</v>
      </c>
      <c r="B27" s="27"/>
      <c r="C27" s="27"/>
      <c r="F27" s="9">
        <f t="shared" si="63"/>
        <v>0</v>
      </c>
      <c r="G27" s="41"/>
      <c r="H27" s="9">
        <f t="shared" si="64"/>
        <v>0</v>
      </c>
      <c r="I27" s="69"/>
      <c r="J27" s="10">
        <f t="shared" si="65"/>
        <v>0</v>
      </c>
      <c r="K27" s="70"/>
      <c r="L27" s="67">
        <f t="shared" si="66"/>
        <v>0</v>
      </c>
      <c r="M27" s="66"/>
      <c r="N27" s="10">
        <f t="shared" si="67"/>
        <v>0</v>
      </c>
      <c r="O27" s="73"/>
      <c r="P27" s="72">
        <f t="shared" si="68"/>
        <v>0</v>
      </c>
      <c r="Q27" s="74"/>
      <c r="R27" s="72">
        <f t="shared" si="69"/>
        <v>0</v>
      </c>
      <c r="S27" s="30"/>
      <c r="T27" s="144">
        <f t="shared" si="70"/>
        <v>0</v>
      </c>
      <c r="U27" s="37"/>
      <c r="V27" s="38">
        <f t="shared" si="71"/>
        <v>0</v>
      </c>
      <c r="W27" s="37"/>
      <c r="X27" s="139">
        <f t="shared" si="72"/>
        <v>0</v>
      </c>
      <c r="Y27" s="68"/>
      <c r="Z27" s="44">
        <f t="shared" si="73"/>
        <v>0</v>
      </c>
      <c r="AA27" s="64"/>
      <c r="AB27" s="65">
        <f t="shared" si="74"/>
        <v>0</v>
      </c>
      <c r="AC27" s="41"/>
      <c r="AD27" s="9">
        <f t="shared" si="75"/>
        <v>0</v>
      </c>
      <c r="AE27" s="41"/>
      <c r="AF27" s="9">
        <f t="shared" si="76"/>
        <v>0</v>
      </c>
      <c r="AG27" s="41"/>
      <c r="AH27" s="9">
        <f t="shared" si="77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15"/>
        <v>27</v>
      </c>
      <c r="B28" s="27"/>
      <c r="C28" s="27"/>
      <c r="F28" s="9">
        <f t="shared" si="63"/>
        <v>0</v>
      </c>
      <c r="G28" s="41"/>
      <c r="H28" s="9">
        <f t="shared" si="64"/>
        <v>0</v>
      </c>
      <c r="I28" s="69"/>
      <c r="J28" s="10">
        <f t="shared" si="65"/>
        <v>0</v>
      </c>
      <c r="K28" s="70"/>
      <c r="L28" s="67">
        <f t="shared" si="66"/>
        <v>0</v>
      </c>
      <c r="M28" s="66"/>
      <c r="N28" s="10">
        <f t="shared" si="67"/>
        <v>0</v>
      </c>
      <c r="O28" s="73"/>
      <c r="P28" s="72">
        <f t="shared" si="68"/>
        <v>0</v>
      </c>
      <c r="Q28" s="74"/>
      <c r="R28" s="72">
        <f t="shared" si="69"/>
        <v>0</v>
      </c>
      <c r="S28" s="30"/>
      <c r="T28" s="144">
        <f t="shared" si="70"/>
        <v>0</v>
      </c>
      <c r="U28" s="37"/>
      <c r="V28" s="38">
        <f t="shared" si="71"/>
        <v>0</v>
      </c>
      <c r="W28" s="37"/>
      <c r="X28" s="139">
        <f t="shared" si="72"/>
        <v>0</v>
      </c>
      <c r="Y28" s="68"/>
      <c r="Z28" s="44">
        <f t="shared" si="73"/>
        <v>0</v>
      </c>
      <c r="AA28" s="64"/>
      <c r="AB28" s="65">
        <f t="shared" si="74"/>
        <v>0</v>
      </c>
      <c r="AC28" s="41"/>
      <c r="AD28" s="9">
        <f t="shared" si="75"/>
        <v>0</v>
      </c>
      <c r="AE28" s="41"/>
      <c r="AF28" s="9">
        <f t="shared" si="76"/>
        <v>0</v>
      </c>
      <c r="AG28" s="41"/>
      <c r="AH28" s="9">
        <f t="shared" si="77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15"/>
        <v>28</v>
      </c>
      <c r="B29" s="27"/>
      <c r="C29" s="27"/>
      <c r="F29" s="9">
        <f t="shared" si="63"/>
        <v>0</v>
      </c>
      <c r="G29" s="41"/>
      <c r="H29" s="9">
        <f t="shared" si="64"/>
        <v>0</v>
      </c>
      <c r="I29" s="69"/>
      <c r="J29" s="10">
        <f t="shared" si="65"/>
        <v>0</v>
      </c>
      <c r="K29" s="70"/>
      <c r="L29" s="67">
        <f t="shared" si="66"/>
        <v>0</v>
      </c>
      <c r="M29" s="66"/>
      <c r="N29" s="10">
        <f t="shared" si="67"/>
        <v>0</v>
      </c>
      <c r="O29" s="73"/>
      <c r="P29" s="72">
        <f t="shared" si="68"/>
        <v>0</v>
      </c>
      <c r="Q29" s="74"/>
      <c r="R29" s="72">
        <f t="shared" si="69"/>
        <v>0</v>
      </c>
      <c r="S29" s="30"/>
      <c r="T29" s="144">
        <f t="shared" si="70"/>
        <v>0</v>
      </c>
      <c r="U29" s="37"/>
      <c r="V29" s="38">
        <f t="shared" si="71"/>
        <v>0</v>
      </c>
      <c r="W29" s="37"/>
      <c r="X29" s="139">
        <f t="shared" si="72"/>
        <v>0</v>
      </c>
      <c r="Y29" s="68"/>
      <c r="Z29" s="44">
        <f t="shared" si="73"/>
        <v>0</v>
      </c>
      <c r="AA29" s="64"/>
      <c r="AB29" s="65">
        <f t="shared" si="74"/>
        <v>0</v>
      </c>
      <c r="AC29" s="41"/>
      <c r="AD29" s="9">
        <f t="shared" si="75"/>
        <v>0</v>
      </c>
      <c r="AE29" s="41"/>
      <c r="AF29" s="9">
        <f t="shared" si="76"/>
        <v>0</v>
      </c>
      <c r="AG29" s="41"/>
      <c r="AH29" s="9">
        <f t="shared" si="77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</sheetData>
  <sortState xmlns:xlrd2="http://schemas.microsoft.com/office/spreadsheetml/2017/richdata2" ref="B5:BM1846">
    <sortCondition descending="1" ref="D5:D1846"/>
  </sortState>
  <pageMargins left="0.25" right="0.25" top="0.75" bottom="0.75" header="0.3" footer="0.3"/>
  <pageSetup paperSize="8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B7E-B2D3-4868-8158-60864138886B}">
  <sheetPr>
    <pageSetUpPr fitToPage="1"/>
  </sheetPr>
  <dimension ref="A1:AN1754"/>
  <sheetViews>
    <sheetView workbookViewId="0">
      <pane xSplit="2" topLeftCell="C1" activePane="topRight" state="frozen"/>
      <selection pane="topRight" activeCell="W4" sqref="W4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172" t="s">
        <v>48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168" t="s">
        <v>73</v>
      </c>
      <c r="C2" s="168" t="s">
        <v>176</v>
      </c>
      <c r="D2" s="169">
        <f>V2+X2+AD2</f>
        <v>1680</v>
      </c>
      <c r="E2" s="41">
        <v>33.14</v>
      </c>
      <c r="F2" s="9">
        <f>ROUNDDOWN(IF(E2=0,0,(1010/((60.38/E2)^1.1765))-10),0)</f>
        <v>488</v>
      </c>
      <c r="G2" s="41">
        <v>43.39</v>
      </c>
      <c r="H2" s="9">
        <f>ROUNDDOWN(IF(G2=0,0,(1010/((62.58/G2)^1.0309))-10),0)</f>
        <v>682</v>
      </c>
      <c r="I2" s="69"/>
      <c r="J2" s="10">
        <f>ROUNDDOWN(IF(I2=0,0,(1010/((60.38/I2)^1.1765))-10),0)</f>
        <v>0</v>
      </c>
      <c r="K2" s="70"/>
      <c r="L2" s="67">
        <f>ROUNDDOWN(IF(K2=0,0,(1010/((18.28/K2)^1.2195))-10),0)</f>
        <v>0</v>
      </c>
      <c r="M2" s="66"/>
      <c r="N2" s="10">
        <f>ROUNDDOWN(IF(M2=0,0,(1010/((71.02/M2)^1.1765))-10),0)</f>
        <v>0</v>
      </c>
      <c r="O2" s="73"/>
      <c r="P2" s="72">
        <f>ROUNDDOWN(IF(O2=0,0,(1010/((60.38/O2)^1.1765))-10),0)</f>
        <v>0</v>
      </c>
      <c r="Q2" s="74"/>
      <c r="R2" s="72">
        <f>ROUNDDOWN(IF(Q2=0,0,(1010/((71.02/Q2)^1.1765))-10),0)</f>
        <v>0</v>
      </c>
      <c r="S2" s="68"/>
      <c r="T2" s="144">
        <f>ROUNDDOWN(IF(S2=0,0,(1010/((18.28/S2)^1.2195))-10),0)</f>
        <v>0</v>
      </c>
      <c r="U2" s="146">
        <v>9.6</v>
      </c>
      <c r="V2" s="149">
        <f>ROUNDDOWN(IF(U2=0,0,(1010/((18.28/U2)^1.2195))-10),0)</f>
        <v>450</v>
      </c>
      <c r="W2" s="146">
        <v>33.39</v>
      </c>
      <c r="X2" s="147">
        <f>ROUNDDOWN(IF(W2=0,0,(1010/((60.38/W2)^1.1765))-10),0)</f>
        <v>493</v>
      </c>
      <c r="Y2" s="68"/>
      <c r="Z2" s="44">
        <f>ROUNDDOWN(IF(Y2=0,0,(1010/((71.02/Y2)^1.1765))-10),0)</f>
        <v>0</v>
      </c>
      <c r="AA2" s="64">
        <v>8.8699999999999992</v>
      </c>
      <c r="AB2" s="65">
        <f>ROUNDDOWN(IF(AA2=0,0,(1010/((18.28/AA2)^1.2195))-10),0)</f>
        <v>408</v>
      </c>
      <c r="AC2" s="146">
        <v>46.71</v>
      </c>
      <c r="AD2" s="147">
        <f>ROUNDDOWN(IF(AC2=0,0,(1010/((62.58/AC2)^1.0309))-10),0)</f>
        <v>737</v>
      </c>
      <c r="AE2" s="41">
        <v>26.96</v>
      </c>
      <c r="AF2" s="9">
        <f>ROUNDDOWN(IF(AE2=0,0,(1010/((71.02/AE2)^1.1765))-10),0)</f>
        <v>313</v>
      </c>
      <c r="AG2" s="41">
        <v>30.51</v>
      </c>
      <c r="AH2" s="9">
        <f>ROUNDDOWN(IF(AG2=0,0,(1010/((60.38/AG2)^1.1765))-10),0)</f>
        <v>442</v>
      </c>
      <c r="AI2" s="2"/>
      <c r="AJ2" s="2"/>
      <c r="AK2" s="2"/>
      <c r="AL2" s="2"/>
      <c r="AM2" s="2"/>
      <c r="AN2" s="2"/>
    </row>
    <row r="3" spans="1:40" x14ac:dyDescent="0.25">
      <c r="A3" s="27">
        <f>A2+1</f>
        <v>2</v>
      </c>
      <c r="B3" s="170" t="s">
        <v>57</v>
      </c>
      <c r="C3" s="170" t="s">
        <v>8</v>
      </c>
      <c r="D3" s="169">
        <f>F3+L3+AD3</f>
        <v>1477</v>
      </c>
      <c r="E3" s="146">
        <v>34.19</v>
      </c>
      <c r="F3" s="147">
        <f t="shared" ref="F3:F28" si="0">ROUNDDOWN(IF(E3=0,0,(1010/((60.38/E3)^1.1765))-10),0)</f>
        <v>507</v>
      </c>
      <c r="G3" s="41">
        <v>32.200000000000003</v>
      </c>
      <c r="H3" s="9">
        <f t="shared" ref="H3:H28" si="1">ROUNDDOWN(IF(G3=0,0,(1010/((62.58/G3)^1.0309))-10),0)</f>
        <v>499</v>
      </c>
      <c r="I3" s="69">
        <v>33.32</v>
      </c>
      <c r="J3" s="10">
        <f t="shared" ref="J3:J28" si="2">ROUNDDOWN(IF(I3=0,0,(1010/((60.38/I3)^1.1765))-10),0)</f>
        <v>491</v>
      </c>
      <c r="K3" s="148">
        <v>8.83</v>
      </c>
      <c r="L3" s="149">
        <f t="shared" ref="L3:L28" si="3">ROUNDDOWN(IF(K3=0,0,(1010/((18.28/K3)^1.2195))-10),0)</f>
        <v>405</v>
      </c>
      <c r="M3" s="66">
        <v>31.14</v>
      </c>
      <c r="N3" s="10">
        <f t="shared" ref="N3:N28" si="4">ROUNDDOWN(IF(M3=0,0,(1010/((71.02/M3)^1.1765))-10),0)</f>
        <v>372</v>
      </c>
      <c r="O3" s="73">
        <v>33.049999999999997</v>
      </c>
      <c r="P3" s="72">
        <f t="shared" ref="P3:P28" si="5">ROUNDDOWN(IF(O3=0,0,(1010/((60.38/O3)^1.1765))-10),0)</f>
        <v>487</v>
      </c>
      <c r="Q3" s="74">
        <v>31.19</v>
      </c>
      <c r="R3" s="72">
        <f t="shared" ref="R3:R28" si="6">ROUNDDOWN(IF(Q3=0,0,(1010/((71.02/Q3)^1.1765))-10),0)</f>
        <v>373</v>
      </c>
      <c r="S3" s="30"/>
      <c r="T3" s="144">
        <f t="shared" ref="T3:T28" si="7">ROUNDDOWN(IF(S3=0,0,(1010/((18.28/S3)^1.2195))-10),0)</f>
        <v>0</v>
      </c>
      <c r="U3" s="37">
        <v>8.67</v>
      </c>
      <c r="V3" s="38">
        <f t="shared" ref="V3:V28" si="8">ROUNDDOWN(IF(U3=0,0,(1010/((18.28/U3)^1.2195))-10),0)</f>
        <v>396</v>
      </c>
      <c r="W3" s="37">
        <v>33.03</v>
      </c>
      <c r="X3" s="139">
        <f t="shared" ref="X3:X28" si="9">ROUNDDOWN(IF(W3=0,0,(1010/((60.38/W3)^1.1765))-10),0)</f>
        <v>486</v>
      </c>
      <c r="Y3" s="68"/>
      <c r="Z3" s="44">
        <f t="shared" ref="Z3:Z28" si="10">ROUNDDOWN(IF(Y3=0,0,(1010/((71.02/Y3)^1.1765))-10),0)</f>
        <v>0</v>
      </c>
      <c r="AA3" s="64">
        <v>9.26</v>
      </c>
      <c r="AB3" s="65">
        <f t="shared" ref="AB3:AB28" si="11">ROUNDDOWN(IF(AA3=0,0,(1010/((18.28/AA3)^1.2195))-10),0)</f>
        <v>430</v>
      </c>
      <c r="AC3" s="146">
        <v>36.24</v>
      </c>
      <c r="AD3" s="147">
        <f t="shared" ref="AD3:AD28" si="12">ROUNDDOWN(IF(AC3=0,0,(1010/((62.58/AC3)^1.0309))-10),0)</f>
        <v>565</v>
      </c>
      <c r="AE3" s="41">
        <v>32.76</v>
      </c>
      <c r="AF3" s="9">
        <f t="shared" ref="AF3:AF28" si="13">ROUNDDOWN(IF(AE3=0,0,(1010/((71.02/AE3)^1.1765))-10),0)</f>
        <v>396</v>
      </c>
      <c r="AG3" s="41">
        <v>32.950000000000003</v>
      </c>
      <c r="AH3" s="9">
        <f t="shared" ref="AH3:AH28" si="14">ROUNDDOWN(IF(AG3=0,0,(1010/((60.38/AG3)^1.1765))-10),0)</f>
        <v>485</v>
      </c>
      <c r="AI3" s="2"/>
      <c r="AJ3" s="2"/>
      <c r="AK3" s="2"/>
      <c r="AL3" s="2"/>
      <c r="AM3" s="2"/>
      <c r="AN3" s="2"/>
    </row>
    <row r="4" spans="1:40" x14ac:dyDescent="0.25">
      <c r="A4" s="27">
        <f t="shared" ref="A4:A26" si="15">A3+1</f>
        <v>3</v>
      </c>
      <c r="B4" s="170" t="s">
        <v>74</v>
      </c>
      <c r="C4" s="170" t="s">
        <v>8</v>
      </c>
      <c r="D4" s="169">
        <f>Z4+AB4+AD4</f>
        <v>1327</v>
      </c>
      <c r="E4" s="41"/>
      <c r="F4" s="9">
        <f>ROUNDDOWN(IF(E4=0,0,(1010/((60.38/E4)^1.1765))-10),0)</f>
        <v>0</v>
      </c>
      <c r="G4" s="41"/>
      <c r="H4" s="9">
        <f>ROUNDDOWN(IF(G4=0,0,(1010/((62.58/G4)^1.0309))-10),0)</f>
        <v>0</v>
      </c>
      <c r="I4" s="69"/>
      <c r="J4" s="10">
        <f>ROUNDDOWN(IF(I4=0,0,(1010/((60.38/I4)^1.1765))-10),0)</f>
        <v>0</v>
      </c>
      <c r="K4" s="70"/>
      <c r="L4" s="67">
        <f>ROUNDDOWN(IF(K4=0,0,(1010/((18.28/K4)^1.2195))-10),0)</f>
        <v>0</v>
      </c>
      <c r="M4" s="69">
        <v>26.42</v>
      </c>
      <c r="N4" s="10">
        <f>ROUNDDOWN(IF(M4=0,0,(1010/((71.02/M4)^1.1765))-10),0)</f>
        <v>305</v>
      </c>
      <c r="O4" s="73"/>
      <c r="P4" s="72">
        <f>ROUNDDOWN(IF(O4=0,0,(1010/((60.38/O4)^1.1765))-10),0)</f>
        <v>0</v>
      </c>
      <c r="Q4" s="74">
        <v>27.46</v>
      </c>
      <c r="R4" s="72">
        <f>ROUNDDOWN(IF(Q4=0,0,(1010/((71.02/Q4)^1.1765))-10),0)</f>
        <v>320</v>
      </c>
      <c r="S4" s="30"/>
      <c r="T4" s="144">
        <f>ROUNDDOWN(IF(S4=0,0,(1010/((18.28/S4)^1.2195))-10),0)</f>
        <v>0</v>
      </c>
      <c r="U4" s="37"/>
      <c r="V4" s="38">
        <f>ROUNDDOWN(IF(U4=0,0,(1010/((18.28/U4)^1.2195))-10),0)</f>
        <v>0</v>
      </c>
      <c r="W4" s="37"/>
      <c r="X4" s="139">
        <f>ROUNDDOWN(IF(W4=0,0,(1010/((60.38/W4)^1.1765))-10),0)</f>
        <v>0</v>
      </c>
      <c r="Y4" s="146">
        <v>31.85</v>
      </c>
      <c r="Z4" s="147">
        <f>ROUNDDOWN(IF(Y4=0,0,(1010/((71.02/Y4)^1.1765))-10),0)</f>
        <v>383</v>
      </c>
      <c r="AA4" s="148">
        <v>8.0500000000000007</v>
      </c>
      <c r="AB4" s="149">
        <f>ROUNDDOWN(IF(AA4=0,0,(1010/((18.28/AA4)^1.2195))-10),0)</f>
        <v>361</v>
      </c>
      <c r="AC4" s="146">
        <v>37.369999999999997</v>
      </c>
      <c r="AD4" s="147">
        <f>ROUNDDOWN(IF(AC4=0,0,(1010/((62.58/AC4)^1.0309))-10),0)</f>
        <v>583</v>
      </c>
      <c r="AE4" s="41">
        <v>28.18</v>
      </c>
      <c r="AF4" s="9">
        <f>ROUNDDOWN(IF(AE4=0,0,(1010/((71.02/AE4)^1.1765))-10),0)</f>
        <v>330</v>
      </c>
      <c r="AG4" s="41">
        <v>22.73</v>
      </c>
      <c r="AH4" s="9">
        <f>ROUNDDOWN(IF(AG4=0,0,(1010/((60.38/AG4)^1.1765))-10),0)</f>
        <v>309</v>
      </c>
      <c r="AI4" s="2"/>
      <c r="AJ4" s="2"/>
      <c r="AK4" s="2"/>
      <c r="AL4" s="2"/>
      <c r="AM4" s="2"/>
      <c r="AN4" s="2"/>
    </row>
    <row r="5" spans="1:40" x14ac:dyDescent="0.25">
      <c r="A5" s="27">
        <f t="shared" si="15"/>
        <v>4</v>
      </c>
      <c r="B5" s="27" t="s">
        <v>87</v>
      </c>
      <c r="C5" s="27" t="s">
        <v>11</v>
      </c>
      <c r="D5" s="11">
        <f>P5+T5+Z5</f>
        <v>1281</v>
      </c>
      <c r="E5" s="14"/>
      <c r="F5" s="9">
        <f t="shared" ref="F5:F7" si="16">ROUNDDOWN(IF(E5=0,0,(1010/((60.38/E5)^1.1765))-10),0)</f>
        <v>0</v>
      </c>
      <c r="G5" s="41"/>
      <c r="H5" s="9">
        <f t="shared" ref="H5:H7" si="17">ROUNDDOWN(IF(G5=0,0,(1010/((62.58/G5)^1.0309))-10),0)</f>
        <v>0</v>
      </c>
      <c r="I5" s="69"/>
      <c r="J5" s="10">
        <f t="shared" ref="J5:J7" si="18">ROUNDDOWN(IF(I5=0,0,(1010/((60.38/I5)^1.1765))-10),0)</f>
        <v>0</v>
      </c>
      <c r="K5" s="70"/>
      <c r="L5" s="67">
        <f t="shared" ref="L5:L7" si="19">ROUNDDOWN(IF(K5=0,0,(1010/((18.28/K5)^1.2195))-10),0)</f>
        <v>0</v>
      </c>
      <c r="M5" s="66"/>
      <c r="N5" s="10">
        <f t="shared" ref="N5:N7" si="20">ROUNDDOWN(IF(M5=0,0,(1010/((71.02/M5)^1.1765))-10),0)</f>
        <v>0</v>
      </c>
      <c r="O5" s="148">
        <v>30.3</v>
      </c>
      <c r="P5" s="147">
        <f t="shared" ref="P5:P7" si="21">ROUNDDOWN(IF(O5=0,0,(1010/((60.38/O5)^1.1765))-10),0)</f>
        <v>438</v>
      </c>
      <c r="Q5" s="74">
        <v>28.55</v>
      </c>
      <c r="R5" s="72">
        <f t="shared" ref="R5:R7" si="22">ROUNDDOWN(IF(Q5=0,0,(1010/((71.02/Q5)^1.1765))-10),0)</f>
        <v>335</v>
      </c>
      <c r="S5" s="146">
        <v>9.92</v>
      </c>
      <c r="T5" s="149">
        <f t="shared" ref="T5:T7" si="23">ROUNDDOWN(IF(S5=0,0,(1010/((18.28/S5)^1.2195))-10),0)</f>
        <v>469</v>
      </c>
      <c r="U5" s="37"/>
      <c r="V5" s="38">
        <f t="shared" ref="V5:V7" si="24">ROUNDDOWN(IF(U5=0,0,(1010/((18.28/U5)^1.2195))-10),0)</f>
        <v>0</v>
      </c>
      <c r="W5" s="37"/>
      <c r="X5" s="139">
        <f t="shared" ref="X5:X7" si="25">ROUNDDOWN(IF(W5=0,0,(1010/((60.38/W5)^1.1765))-10),0)</f>
        <v>0</v>
      </c>
      <c r="Y5" s="146">
        <v>31.27</v>
      </c>
      <c r="Z5" s="147">
        <f t="shared" ref="Z5:Z7" si="26">ROUNDDOWN(IF(Y5=0,0,(1010/((71.02/Y5)^1.1765))-10),0)</f>
        <v>374</v>
      </c>
      <c r="AA5" s="64"/>
      <c r="AB5" s="65">
        <f t="shared" ref="AB5:AB7" si="27">ROUNDDOWN(IF(AA5=0,0,(1010/((18.28/AA5)^1.2195))-10),0)</f>
        <v>0</v>
      </c>
      <c r="AC5" s="41"/>
      <c r="AD5" s="9">
        <f t="shared" ref="AD5:AD7" si="28">ROUNDDOWN(IF(AC5=0,0,(1010/((62.58/AC5)^1.0309))-10),0)</f>
        <v>0</v>
      </c>
      <c r="AE5" s="41"/>
      <c r="AF5" s="9">
        <f t="shared" ref="AF5:AF7" si="29">ROUNDDOWN(IF(AE5=0,0,(1010/((71.02/AE5)^1.1765))-10),0)</f>
        <v>0</v>
      </c>
      <c r="AG5" s="41"/>
      <c r="AH5" s="9">
        <f t="shared" ref="AH5:AH7" si="30">ROUNDDOWN(IF(AG5=0,0,(1010/((60.38/AG5)^1.1765))-10),0)</f>
        <v>0</v>
      </c>
      <c r="AI5" s="2"/>
      <c r="AJ5" s="2"/>
      <c r="AK5" s="2"/>
      <c r="AL5" s="2"/>
      <c r="AM5" s="2"/>
      <c r="AN5" s="2"/>
    </row>
    <row r="6" spans="1:40" x14ac:dyDescent="0.25">
      <c r="A6" s="27">
        <f t="shared" si="15"/>
        <v>5</v>
      </c>
      <c r="B6" s="27" t="s">
        <v>177</v>
      </c>
      <c r="C6" s="27" t="s">
        <v>8</v>
      </c>
      <c r="D6" s="11">
        <f>H6+P6+R6</f>
        <v>1237</v>
      </c>
      <c r="E6" s="41">
        <v>31.39</v>
      </c>
      <c r="F6" s="9">
        <f t="shared" si="16"/>
        <v>457</v>
      </c>
      <c r="G6" s="146">
        <v>28.09</v>
      </c>
      <c r="H6" s="147">
        <f t="shared" si="17"/>
        <v>432</v>
      </c>
      <c r="I6" s="69"/>
      <c r="J6" s="10">
        <f t="shared" si="18"/>
        <v>0</v>
      </c>
      <c r="K6" s="70"/>
      <c r="L6" s="67">
        <f t="shared" si="19"/>
        <v>0</v>
      </c>
      <c r="M6" s="66"/>
      <c r="N6" s="10">
        <f t="shared" si="20"/>
        <v>0</v>
      </c>
      <c r="O6" s="148">
        <v>33.33</v>
      </c>
      <c r="P6" s="147">
        <f t="shared" si="21"/>
        <v>492</v>
      </c>
      <c r="Q6" s="146">
        <v>26.95</v>
      </c>
      <c r="R6" s="147">
        <f t="shared" si="22"/>
        <v>313</v>
      </c>
      <c r="S6" s="30"/>
      <c r="T6" s="144">
        <f t="shared" si="23"/>
        <v>0</v>
      </c>
      <c r="U6" s="37"/>
      <c r="V6" s="38">
        <f t="shared" si="24"/>
        <v>0</v>
      </c>
      <c r="W6" s="37"/>
      <c r="X6" s="139">
        <f t="shared" si="25"/>
        <v>0</v>
      </c>
      <c r="Y6" s="68"/>
      <c r="Z6" s="44">
        <f t="shared" si="26"/>
        <v>0</v>
      </c>
      <c r="AA6" s="64"/>
      <c r="AB6" s="65">
        <f t="shared" si="27"/>
        <v>0</v>
      </c>
      <c r="AC6" s="41"/>
      <c r="AD6" s="9">
        <f t="shared" si="28"/>
        <v>0</v>
      </c>
      <c r="AE6" s="41"/>
      <c r="AF6" s="9">
        <f t="shared" si="29"/>
        <v>0</v>
      </c>
      <c r="AG6" s="41"/>
      <c r="AH6" s="9">
        <f t="shared" si="30"/>
        <v>0</v>
      </c>
      <c r="AI6" s="2"/>
      <c r="AJ6" s="2"/>
      <c r="AK6" s="2"/>
      <c r="AL6" s="2"/>
      <c r="AM6" s="2"/>
      <c r="AN6" s="2"/>
    </row>
    <row r="7" spans="1:40" x14ac:dyDescent="0.25">
      <c r="A7" s="27">
        <f t="shared" si="15"/>
        <v>6</v>
      </c>
      <c r="B7" s="27" t="s">
        <v>75</v>
      </c>
      <c r="C7" s="27" t="s">
        <v>34</v>
      </c>
      <c r="D7" s="11">
        <f>L7+N7</f>
        <v>1139</v>
      </c>
      <c r="E7" s="41"/>
      <c r="F7" s="9">
        <f t="shared" si="16"/>
        <v>0</v>
      </c>
      <c r="G7" s="41"/>
      <c r="H7" s="9">
        <f t="shared" si="17"/>
        <v>0</v>
      </c>
      <c r="I7" s="69">
        <v>30.33</v>
      </c>
      <c r="J7" s="10">
        <f t="shared" si="18"/>
        <v>439</v>
      </c>
      <c r="K7" s="148">
        <v>11.8</v>
      </c>
      <c r="L7" s="149">
        <f t="shared" si="19"/>
        <v>582</v>
      </c>
      <c r="M7" s="146">
        <v>43.49</v>
      </c>
      <c r="N7" s="147">
        <f t="shared" si="20"/>
        <v>557</v>
      </c>
      <c r="O7" s="73"/>
      <c r="P7" s="72">
        <f t="shared" si="21"/>
        <v>0</v>
      </c>
      <c r="Q7" s="74"/>
      <c r="R7" s="72">
        <f t="shared" si="22"/>
        <v>0</v>
      </c>
      <c r="S7" s="30"/>
      <c r="T7" s="144">
        <f t="shared" si="23"/>
        <v>0</v>
      </c>
      <c r="U7" s="37"/>
      <c r="V7" s="38">
        <f t="shared" si="24"/>
        <v>0</v>
      </c>
      <c r="W7" s="37"/>
      <c r="X7" s="139">
        <f t="shared" si="25"/>
        <v>0</v>
      </c>
      <c r="Y7" s="68"/>
      <c r="Z7" s="44">
        <f t="shared" si="26"/>
        <v>0</v>
      </c>
      <c r="AA7" s="64"/>
      <c r="AB7" s="65">
        <f t="shared" si="27"/>
        <v>0</v>
      </c>
      <c r="AC7" s="41"/>
      <c r="AD7" s="9">
        <f t="shared" si="28"/>
        <v>0</v>
      </c>
      <c r="AE7" s="41"/>
      <c r="AF7" s="9">
        <f t="shared" si="29"/>
        <v>0</v>
      </c>
      <c r="AG7" s="41"/>
      <c r="AH7" s="9">
        <f t="shared" si="30"/>
        <v>0</v>
      </c>
      <c r="AI7" s="2"/>
      <c r="AJ7" s="2"/>
      <c r="AK7" s="2"/>
      <c r="AL7" s="2"/>
      <c r="AM7" s="2"/>
      <c r="AN7" s="2"/>
    </row>
    <row r="8" spans="1:40" x14ac:dyDescent="0.25">
      <c r="A8" s="27">
        <f t="shared" si="15"/>
        <v>7</v>
      </c>
      <c r="B8" s="170" t="s">
        <v>295</v>
      </c>
      <c r="C8" s="170" t="s">
        <v>55</v>
      </c>
      <c r="D8" s="169">
        <f>AB8+AF8</f>
        <v>1076</v>
      </c>
      <c r="F8" s="9">
        <f t="shared" ref="F8:F21" si="31">ROUNDDOWN(IF(E8=0,0,(1010/((60.38/E8)^1.1765))-10),0)</f>
        <v>0</v>
      </c>
      <c r="G8" s="41"/>
      <c r="H8" s="9">
        <f t="shared" ref="H8:H21" si="32">ROUNDDOWN(IF(G8=0,0,(1010/((62.58/G8)^1.0309))-10),0)</f>
        <v>0</v>
      </c>
      <c r="I8" s="69"/>
      <c r="J8" s="10">
        <f t="shared" ref="J8:J21" si="33">ROUNDDOWN(IF(I8=0,0,(1010/((60.38/I8)^1.1765))-10),0)</f>
        <v>0</v>
      </c>
      <c r="K8" s="70"/>
      <c r="L8" s="67">
        <f t="shared" ref="L8:L21" si="34">ROUNDDOWN(IF(K8=0,0,(1010/((18.28/K8)^1.2195))-10),0)</f>
        <v>0</v>
      </c>
      <c r="M8" s="66"/>
      <c r="N8" s="10">
        <f t="shared" ref="N8:N21" si="35">ROUNDDOWN(IF(M8=0,0,(1010/((71.02/M8)^1.1765))-10),0)</f>
        <v>0</v>
      </c>
      <c r="O8" s="73"/>
      <c r="P8" s="72">
        <f t="shared" ref="P8:P21" si="36">ROUNDDOWN(IF(O8=0,0,(1010/((60.38/O8)^1.1765))-10),0)</f>
        <v>0</v>
      </c>
      <c r="Q8" s="74"/>
      <c r="R8" s="72">
        <f t="shared" ref="R8:R21" si="37">ROUNDDOWN(IF(Q8=0,0,(1010/((71.02/Q8)^1.1765))-10),0)</f>
        <v>0</v>
      </c>
      <c r="S8" s="30"/>
      <c r="T8" s="144">
        <f t="shared" ref="T8:T21" si="38">ROUNDDOWN(IF(S8=0,0,(1010/((18.28/S8)^1.2195))-10),0)</f>
        <v>0</v>
      </c>
      <c r="U8" s="37"/>
      <c r="V8" s="138">
        <f t="shared" ref="V8:V21" si="39">ROUNDDOWN(IF(U8=0,0,(1010/((18.28/U8)^1.2195))-10),0)</f>
        <v>0</v>
      </c>
      <c r="W8" s="37"/>
      <c r="X8" s="139">
        <f t="shared" ref="X8:X21" si="40">ROUNDDOWN(IF(W8=0,0,(1010/((60.38/W8)^1.1765))-10),0)</f>
        <v>0</v>
      </c>
      <c r="Y8" s="68"/>
      <c r="Z8" s="44">
        <f t="shared" ref="Z8:Z21" si="41">ROUNDDOWN(IF(Y8=0,0,(1010/((71.02/Y8)^1.1765))-10),0)</f>
        <v>0</v>
      </c>
      <c r="AA8" s="148">
        <v>11.79</v>
      </c>
      <c r="AB8" s="149">
        <f t="shared" ref="AB8:AB21" si="42">ROUNDDOWN(IF(AA8=0,0,(1010/((18.28/AA8)^1.2195))-10),0)</f>
        <v>581</v>
      </c>
      <c r="AC8" s="41"/>
      <c r="AD8" s="9">
        <f t="shared" ref="AD8:AD21" si="43">ROUNDDOWN(IF(AC8=0,0,(1010/((62.58/AC8)^1.0309))-10),0)</f>
        <v>0</v>
      </c>
      <c r="AE8" s="146">
        <v>39.450000000000003</v>
      </c>
      <c r="AF8" s="147">
        <f t="shared" ref="AF8:AF21" si="44">ROUNDDOWN(IF(AE8=0,0,(1010/((71.02/AE8)^1.1765))-10),0)</f>
        <v>495</v>
      </c>
      <c r="AG8" s="41">
        <v>27.01</v>
      </c>
      <c r="AH8" s="9">
        <f t="shared" ref="AH8:AH21" si="45">ROUNDDOWN(IF(AG8=0,0,(1010/((60.38/AG8)^1.1765))-10),0)</f>
        <v>382</v>
      </c>
      <c r="AI8" s="2"/>
      <c r="AJ8" s="2"/>
      <c r="AK8" s="2"/>
      <c r="AL8" s="2"/>
      <c r="AM8" s="2"/>
      <c r="AN8" s="2"/>
    </row>
    <row r="9" spans="1:40" x14ac:dyDescent="0.25">
      <c r="A9" s="27">
        <f t="shared" si="15"/>
        <v>8</v>
      </c>
      <c r="B9" s="27" t="s">
        <v>225</v>
      </c>
      <c r="C9" s="27" t="s">
        <v>72</v>
      </c>
      <c r="D9" s="11">
        <f>V9+X9</f>
        <v>919</v>
      </c>
      <c r="E9" s="14"/>
      <c r="F9" s="9">
        <f t="shared" si="31"/>
        <v>0</v>
      </c>
      <c r="G9" s="41"/>
      <c r="H9" s="9">
        <f t="shared" si="32"/>
        <v>0</v>
      </c>
      <c r="I9" s="69"/>
      <c r="J9" s="10">
        <f t="shared" si="33"/>
        <v>0</v>
      </c>
      <c r="K9" s="70"/>
      <c r="L9" s="67">
        <f t="shared" si="34"/>
        <v>0</v>
      </c>
      <c r="M9" s="66"/>
      <c r="N9" s="10">
        <f t="shared" si="35"/>
        <v>0</v>
      </c>
      <c r="O9" s="73"/>
      <c r="P9" s="72">
        <f t="shared" si="36"/>
        <v>0</v>
      </c>
      <c r="Q9" s="74"/>
      <c r="R9" s="72">
        <f t="shared" si="37"/>
        <v>0</v>
      </c>
      <c r="S9" s="30"/>
      <c r="T9" s="144">
        <f t="shared" si="38"/>
        <v>0</v>
      </c>
      <c r="U9" s="146">
        <v>9.58</v>
      </c>
      <c r="V9" s="149">
        <f t="shared" si="39"/>
        <v>449</v>
      </c>
      <c r="W9" s="146">
        <v>32.119999999999997</v>
      </c>
      <c r="X9" s="147">
        <f t="shared" si="40"/>
        <v>470</v>
      </c>
      <c r="Y9" s="68"/>
      <c r="Z9" s="44">
        <f t="shared" si="41"/>
        <v>0</v>
      </c>
      <c r="AA9" s="64"/>
      <c r="AB9" s="65">
        <f t="shared" si="42"/>
        <v>0</v>
      </c>
      <c r="AC9" s="41"/>
      <c r="AD9" s="9">
        <f t="shared" si="43"/>
        <v>0</v>
      </c>
      <c r="AE9" s="41"/>
      <c r="AF9" s="9">
        <f t="shared" si="44"/>
        <v>0</v>
      </c>
      <c r="AG9" s="41"/>
      <c r="AH9" s="9">
        <f t="shared" si="45"/>
        <v>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15"/>
        <v>9</v>
      </c>
      <c r="B10" s="27" t="s">
        <v>226</v>
      </c>
      <c r="C10" s="27" t="s">
        <v>8</v>
      </c>
      <c r="D10" s="11">
        <f>V10+X10</f>
        <v>856</v>
      </c>
      <c r="E10" s="14"/>
      <c r="F10" s="9">
        <f t="shared" si="31"/>
        <v>0</v>
      </c>
      <c r="G10" s="41"/>
      <c r="H10" s="9">
        <f t="shared" si="32"/>
        <v>0</v>
      </c>
      <c r="I10" s="69"/>
      <c r="J10" s="10">
        <f t="shared" si="33"/>
        <v>0</v>
      </c>
      <c r="K10" s="70"/>
      <c r="L10" s="67">
        <f t="shared" si="34"/>
        <v>0</v>
      </c>
      <c r="M10" s="66"/>
      <c r="N10" s="10">
        <f t="shared" si="35"/>
        <v>0</v>
      </c>
      <c r="O10" s="73"/>
      <c r="P10" s="72">
        <f t="shared" si="36"/>
        <v>0</v>
      </c>
      <c r="Q10" s="74"/>
      <c r="R10" s="72">
        <f t="shared" si="37"/>
        <v>0</v>
      </c>
      <c r="S10" s="30"/>
      <c r="T10" s="144">
        <f t="shared" si="38"/>
        <v>0</v>
      </c>
      <c r="U10" s="146">
        <v>9.0500000000000007</v>
      </c>
      <c r="V10" s="149">
        <f t="shared" si="39"/>
        <v>418</v>
      </c>
      <c r="W10" s="146">
        <v>30.31</v>
      </c>
      <c r="X10" s="147">
        <f t="shared" si="40"/>
        <v>438</v>
      </c>
      <c r="Y10" s="68"/>
      <c r="Z10" s="44">
        <f t="shared" si="41"/>
        <v>0</v>
      </c>
      <c r="AA10" s="64"/>
      <c r="AB10" s="65">
        <f t="shared" si="42"/>
        <v>0</v>
      </c>
      <c r="AC10" s="41"/>
      <c r="AD10" s="9">
        <f t="shared" si="43"/>
        <v>0</v>
      </c>
      <c r="AE10" s="41"/>
      <c r="AF10" s="9">
        <f t="shared" si="44"/>
        <v>0</v>
      </c>
      <c r="AG10" s="41"/>
      <c r="AH10" s="9">
        <f t="shared" si="45"/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15"/>
        <v>10</v>
      </c>
      <c r="B11" s="170" t="s">
        <v>296</v>
      </c>
      <c r="C11" s="170" t="s">
        <v>176</v>
      </c>
      <c r="D11" s="169">
        <f>AD11</f>
        <v>820</v>
      </c>
      <c r="F11" s="9">
        <f t="shared" si="31"/>
        <v>0</v>
      </c>
      <c r="G11" s="41"/>
      <c r="H11" s="9">
        <f t="shared" si="32"/>
        <v>0</v>
      </c>
      <c r="I11" s="69"/>
      <c r="J11" s="10">
        <f t="shared" si="33"/>
        <v>0</v>
      </c>
      <c r="K11" s="70"/>
      <c r="L11" s="67">
        <f t="shared" si="34"/>
        <v>0</v>
      </c>
      <c r="M11" s="66"/>
      <c r="N11" s="10">
        <f t="shared" si="35"/>
        <v>0</v>
      </c>
      <c r="O11" s="73"/>
      <c r="P11" s="72">
        <f t="shared" si="36"/>
        <v>0</v>
      </c>
      <c r="Q11" s="74"/>
      <c r="R11" s="72">
        <f t="shared" si="37"/>
        <v>0</v>
      </c>
      <c r="S11" s="30"/>
      <c r="T11" s="144">
        <f t="shared" si="38"/>
        <v>0</v>
      </c>
      <c r="U11" s="37"/>
      <c r="V11" s="38">
        <f t="shared" si="39"/>
        <v>0</v>
      </c>
      <c r="W11" s="37"/>
      <c r="X11" s="139">
        <f t="shared" si="40"/>
        <v>0</v>
      </c>
      <c r="Y11" s="68"/>
      <c r="Z11" s="44">
        <f t="shared" si="41"/>
        <v>0</v>
      </c>
      <c r="AA11" s="64"/>
      <c r="AB11" s="65">
        <f t="shared" si="42"/>
        <v>0</v>
      </c>
      <c r="AC11" s="146">
        <v>51.75</v>
      </c>
      <c r="AD11" s="147">
        <f t="shared" si="43"/>
        <v>820</v>
      </c>
      <c r="AE11" s="41"/>
      <c r="AF11" s="9">
        <f t="shared" si="44"/>
        <v>0</v>
      </c>
      <c r="AG11" s="41"/>
      <c r="AH11" s="9">
        <f t="shared" si="45"/>
        <v>0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15"/>
        <v>11</v>
      </c>
      <c r="B12" s="27" t="s">
        <v>197</v>
      </c>
      <c r="C12" s="27" t="s">
        <v>34</v>
      </c>
      <c r="D12" s="11">
        <f>L12+N12</f>
        <v>757</v>
      </c>
      <c r="E12" s="14"/>
      <c r="F12" s="9">
        <f t="shared" si="31"/>
        <v>0</v>
      </c>
      <c r="G12" s="41"/>
      <c r="H12" s="9">
        <f t="shared" si="32"/>
        <v>0</v>
      </c>
      <c r="I12" s="69">
        <v>22.21</v>
      </c>
      <c r="J12" s="10">
        <f t="shared" si="33"/>
        <v>301</v>
      </c>
      <c r="K12" s="148">
        <v>8.76</v>
      </c>
      <c r="L12" s="149">
        <f t="shared" si="34"/>
        <v>401</v>
      </c>
      <c r="M12" s="146">
        <v>30.02</v>
      </c>
      <c r="N12" s="147">
        <f t="shared" si="35"/>
        <v>356</v>
      </c>
      <c r="O12" s="73"/>
      <c r="P12" s="72">
        <f t="shared" si="36"/>
        <v>0</v>
      </c>
      <c r="Q12" s="74"/>
      <c r="R12" s="72">
        <f t="shared" si="37"/>
        <v>0</v>
      </c>
      <c r="S12" s="30"/>
      <c r="T12" s="144">
        <f t="shared" si="38"/>
        <v>0</v>
      </c>
      <c r="U12" s="37"/>
      <c r="V12" s="38">
        <f t="shared" si="39"/>
        <v>0</v>
      </c>
      <c r="W12" s="37"/>
      <c r="X12" s="139">
        <f t="shared" si="40"/>
        <v>0</v>
      </c>
      <c r="Y12" s="68"/>
      <c r="Z12" s="44">
        <f t="shared" si="41"/>
        <v>0</v>
      </c>
      <c r="AA12" s="64"/>
      <c r="AB12" s="65">
        <f t="shared" si="42"/>
        <v>0</v>
      </c>
      <c r="AC12" s="41"/>
      <c r="AD12" s="9">
        <f t="shared" si="43"/>
        <v>0</v>
      </c>
      <c r="AE12" s="41"/>
      <c r="AF12" s="9">
        <f t="shared" si="44"/>
        <v>0</v>
      </c>
      <c r="AG12" s="41"/>
      <c r="AH12" s="9">
        <f t="shared" si="45"/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15"/>
        <v>12</v>
      </c>
      <c r="B13" s="27" t="s">
        <v>76</v>
      </c>
      <c r="C13" s="27" t="s">
        <v>34</v>
      </c>
      <c r="D13" s="11">
        <f>L13+N13</f>
        <v>685</v>
      </c>
      <c r="E13" s="41"/>
      <c r="F13" s="9">
        <f t="shared" si="31"/>
        <v>0</v>
      </c>
      <c r="G13" s="41"/>
      <c r="H13" s="9">
        <f t="shared" si="32"/>
        <v>0</v>
      </c>
      <c r="I13" s="69"/>
      <c r="J13" s="10">
        <f t="shared" si="33"/>
        <v>0</v>
      </c>
      <c r="K13" s="148">
        <v>8.1300000000000008</v>
      </c>
      <c r="L13" s="149">
        <f t="shared" si="34"/>
        <v>366</v>
      </c>
      <c r="M13" s="146">
        <v>27.42</v>
      </c>
      <c r="N13" s="147">
        <f t="shared" si="35"/>
        <v>319</v>
      </c>
      <c r="O13" s="73"/>
      <c r="P13" s="72">
        <f t="shared" si="36"/>
        <v>0</v>
      </c>
      <c r="Q13" s="74"/>
      <c r="R13" s="72">
        <f t="shared" si="37"/>
        <v>0</v>
      </c>
      <c r="S13" s="30"/>
      <c r="T13" s="144">
        <f t="shared" si="38"/>
        <v>0</v>
      </c>
      <c r="U13" s="37"/>
      <c r="V13" s="38">
        <f t="shared" si="39"/>
        <v>0</v>
      </c>
      <c r="W13" s="37"/>
      <c r="X13" s="139">
        <f t="shared" si="40"/>
        <v>0</v>
      </c>
      <c r="Y13" s="68"/>
      <c r="Z13" s="44">
        <f t="shared" si="41"/>
        <v>0</v>
      </c>
      <c r="AA13" s="64"/>
      <c r="AB13" s="65">
        <f t="shared" si="42"/>
        <v>0</v>
      </c>
      <c r="AC13" s="41"/>
      <c r="AD13" s="9">
        <f t="shared" si="43"/>
        <v>0</v>
      </c>
      <c r="AE13" s="41"/>
      <c r="AF13" s="9">
        <f t="shared" si="44"/>
        <v>0</v>
      </c>
      <c r="AG13" s="41"/>
      <c r="AH13" s="9">
        <f t="shared" si="45"/>
        <v>0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15"/>
        <v>13</v>
      </c>
      <c r="B14" s="27" t="s">
        <v>198</v>
      </c>
      <c r="C14" s="27" t="s">
        <v>34</v>
      </c>
      <c r="D14" s="11">
        <f>L14+N14</f>
        <v>680</v>
      </c>
      <c r="E14" s="14"/>
      <c r="F14" s="9">
        <f t="shared" si="31"/>
        <v>0</v>
      </c>
      <c r="G14" s="41"/>
      <c r="H14" s="9">
        <f t="shared" si="32"/>
        <v>0</v>
      </c>
      <c r="I14" s="69">
        <v>17.739999999999998</v>
      </c>
      <c r="J14" s="10">
        <f t="shared" si="33"/>
        <v>229</v>
      </c>
      <c r="K14" s="148">
        <v>8</v>
      </c>
      <c r="L14" s="149">
        <f t="shared" si="34"/>
        <v>358</v>
      </c>
      <c r="M14" s="146">
        <v>27.64</v>
      </c>
      <c r="N14" s="147">
        <f t="shared" si="35"/>
        <v>322</v>
      </c>
      <c r="O14" s="73"/>
      <c r="P14" s="72">
        <f t="shared" si="36"/>
        <v>0</v>
      </c>
      <c r="Q14" s="74"/>
      <c r="R14" s="72">
        <f t="shared" si="37"/>
        <v>0</v>
      </c>
      <c r="S14" s="30"/>
      <c r="T14" s="144">
        <f t="shared" si="38"/>
        <v>0</v>
      </c>
      <c r="U14" s="37"/>
      <c r="V14" s="38">
        <f t="shared" si="39"/>
        <v>0</v>
      </c>
      <c r="W14" s="37"/>
      <c r="X14" s="139">
        <f t="shared" si="40"/>
        <v>0</v>
      </c>
      <c r="Y14" s="68"/>
      <c r="Z14" s="44">
        <f t="shared" si="41"/>
        <v>0</v>
      </c>
      <c r="AA14" s="64"/>
      <c r="AB14" s="65">
        <f t="shared" si="42"/>
        <v>0</v>
      </c>
      <c r="AC14" s="41"/>
      <c r="AD14" s="9">
        <f t="shared" si="43"/>
        <v>0</v>
      </c>
      <c r="AE14" s="41"/>
      <c r="AF14" s="9">
        <f t="shared" si="44"/>
        <v>0</v>
      </c>
      <c r="AG14" s="41"/>
      <c r="AH14" s="9">
        <f t="shared" si="45"/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15"/>
        <v>14</v>
      </c>
      <c r="B15" s="27" t="s">
        <v>54</v>
      </c>
      <c r="C15" s="27" t="s">
        <v>8</v>
      </c>
      <c r="D15" s="11">
        <f>T15</f>
        <v>655</v>
      </c>
      <c r="E15" s="14"/>
      <c r="F15" s="9">
        <f t="shared" si="31"/>
        <v>0</v>
      </c>
      <c r="G15" s="41"/>
      <c r="H15" s="9">
        <f t="shared" si="32"/>
        <v>0</v>
      </c>
      <c r="I15" s="69"/>
      <c r="J15" s="10">
        <f t="shared" si="33"/>
        <v>0</v>
      </c>
      <c r="K15" s="70">
        <v>12.52</v>
      </c>
      <c r="L15" s="67">
        <f t="shared" si="34"/>
        <v>626</v>
      </c>
      <c r="M15" s="66"/>
      <c r="N15" s="10">
        <f t="shared" si="35"/>
        <v>0</v>
      </c>
      <c r="O15" s="73"/>
      <c r="P15" s="72">
        <f t="shared" si="36"/>
        <v>0</v>
      </c>
      <c r="Q15" s="74"/>
      <c r="R15" s="72">
        <f t="shared" si="37"/>
        <v>0</v>
      </c>
      <c r="S15" s="146">
        <v>12.98</v>
      </c>
      <c r="T15" s="149">
        <f t="shared" si="38"/>
        <v>655</v>
      </c>
      <c r="U15" s="37"/>
      <c r="V15" s="38">
        <f t="shared" si="39"/>
        <v>0</v>
      </c>
      <c r="W15" s="37"/>
      <c r="X15" s="139">
        <f t="shared" si="40"/>
        <v>0</v>
      </c>
      <c r="Y15" s="68"/>
      <c r="Z15" s="44">
        <f t="shared" si="41"/>
        <v>0</v>
      </c>
      <c r="AA15" s="64"/>
      <c r="AB15" s="65">
        <f t="shared" si="42"/>
        <v>0</v>
      </c>
      <c r="AC15" s="41"/>
      <c r="AD15" s="9">
        <f t="shared" si="43"/>
        <v>0</v>
      </c>
      <c r="AE15" s="41"/>
      <c r="AF15" s="9">
        <f t="shared" si="44"/>
        <v>0</v>
      </c>
      <c r="AG15" s="41"/>
      <c r="AH15" s="9">
        <f t="shared" si="45"/>
        <v>0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15"/>
        <v>15</v>
      </c>
      <c r="B16" s="27" t="s">
        <v>255</v>
      </c>
      <c r="C16" s="27" t="s">
        <v>88</v>
      </c>
      <c r="D16" s="11">
        <f>Z16</f>
        <v>526</v>
      </c>
      <c r="E16" s="14"/>
      <c r="F16" s="9">
        <f t="shared" si="31"/>
        <v>0</v>
      </c>
      <c r="G16" s="41"/>
      <c r="H16" s="9">
        <f t="shared" si="32"/>
        <v>0</v>
      </c>
      <c r="I16" s="69"/>
      <c r="J16" s="10">
        <f t="shared" si="33"/>
        <v>0</v>
      </c>
      <c r="K16" s="70"/>
      <c r="L16" s="67">
        <f t="shared" si="34"/>
        <v>0</v>
      </c>
      <c r="M16" s="66"/>
      <c r="N16" s="10">
        <f t="shared" si="35"/>
        <v>0</v>
      </c>
      <c r="O16" s="73"/>
      <c r="P16" s="72">
        <f t="shared" si="36"/>
        <v>0</v>
      </c>
      <c r="Q16" s="74"/>
      <c r="R16" s="72">
        <f t="shared" si="37"/>
        <v>0</v>
      </c>
      <c r="S16" s="30"/>
      <c r="T16" s="144">
        <f t="shared" si="38"/>
        <v>0</v>
      </c>
      <c r="U16" s="37"/>
      <c r="V16" s="38">
        <f t="shared" si="39"/>
        <v>0</v>
      </c>
      <c r="W16" s="37"/>
      <c r="X16" s="139">
        <f t="shared" si="40"/>
        <v>0</v>
      </c>
      <c r="Y16" s="146">
        <v>41.45</v>
      </c>
      <c r="Z16" s="147">
        <f t="shared" si="41"/>
        <v>526</v>
      </c>
      <c r="AA16" s="64"/>
      <c r="AB16" s="65">
        <f t="shared" si="42"/>
        <v>0</v>
      </c>
      <c r="AC16" s="41"/>
      <c r="AD16" s="9">
        <f t="shared" si="43"/>
        <v>0</v>
      </c>
      <c r="AE16" s="41"/>
      <c r="AF16" s="9">
        <f t="shared" si="44"/>
        <v>0</v>
      </c>
      <c r="AG16" s="41"/>
      <c r="AH16" s="9">
        <f t="shared" si="45"/>
        <v>0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15"/>
        <v>16</v>
      </c>
      <c r="B17" s="27" t="s">
        <v>204</v>
      </c>
      <c r="C17" s="27" t="s">
        <v>28</v>
      </c>
      <c r="D17" s="11">
        <f>P17+R17</f>
        <v>512</v>
      </c>
      <c r="E17" s="41"/>
      <c r="F17" s="9">
        <f t="shared" si="31"/>
        <v>0</v>
      </c>
      <c r="G17" s="41"/>
      <c r="H17" s="9">
        <f t="shared" si="32"/>
        <v>0</v>
      </c>
      <c r="I17" s="69"/>
      <c r="J17" s="10">
        <f t="shared" si="33"/>
        <v>0</v>
      </c>
      <c r="K17" s="70"/>
      <c r="L17" s="67">
        <f t="shared" si="34"/>
        <v>0</v>
      </c>
      <c r="M17" s="66"/>
      <c r="N17" s="10">
        <f t="shared" si="35"/>
        <v>0</v>
      </c>
      <c r="O17" s="148">
        <v>20.68</v>
      </c>
      <c r="P17" s="147">
        <f t="shared" si="36"/>
        <v>276</v>
      </c>
      <c r="Q17" s="146">
        <v>21.39</v>
      </c>
      <c r="R17" s="147">
        <f t="shared" si="37"/>
        <v>236</v>
      </c>
      <c r="S17" s="30"/>
      <c r="T17" s="144">
        <f t="shared" si="38"/>
        <v>0</v>
      </c>
      <c r="U17" s="37"/>
      <c r="V17" s="38">
        <f t="shared" si="39"/>
        <v>0</v>
      </c>
      <c r="W17" s="37"/>
      <c r="X17" s="139">
        <f t="shared" si="40"/>
        <v>0</v>
      </c>
      <c r="Y17" s="68"/>
      <c r="Z17" s="44">
        <f t="shared" si="41"/>
        <v>0</v>
      </c>
      <c r="AA17" s="64"/>
      <c r="AB17" s="65">
        <f t="shared" si="42"/>
        <v>0</v>
      </c>
      <c r="AC17" s="41"/>
      <c r="AD17" s="9">
        <f t="shared" si="43"/>
        <v>0</v>
      </c>
      <c r="AE17" s="41"/>
      <c r="AF17" s="9">
        <f t="shared" si="44"/>
        <v>0</v>
      </c>
      <c r="AG17" s="41"/>
      <c r="AH17" s="9">
        <f t="shared" si="45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15"/>
        <v>17</v>
      </c>
      <c r="B18" s="27" t="s">
        <v>256</v>
      </c>
      <c r="C18" s="27" t="s">
        <v>8</v>
      </c>
      <c r="D18" s="11">
        <f>Z18</f>
        <v>458</v>
      </c>
      <c r="E18" s="41"/>
      <c r="F18" s="9">
        <f t="shared" si="31"/>
        <v>0</v>
      </c>
      <c r="G18" s="41"/>
      <c r="H18" s="9">
        <f t="shared" si="32"/>
        <v>0</v>
      </c>
      <c r="I18" s="69"/>
      <c r="J18" s="10">
        <f t="shared" si="33"/>
        <v>0</v>
      </c>
      <c r="K18" s="70"/>
      <c r="L18" s="67">
        <f t="shared" si="34"/>
        <v>0</v>
      </c>
      <c r="M18" s="66"/>
      <c r="N18" s="10">
        <f t="shared" si="35"/>
        <v>0</v>
      </c>
      <c r="O18" s="73"/>
      <c r="P18" s="72">
        <f t="shared" si="36"/>
        <v>0</v>
      </c>
      <c r="Q18" s="74"/>
      <c r="R18" s="72">
        <f t="shared" si="37"/>
        <v>0</v>
      </c>
      <c r="S18" s="30"/>
      <c r="T18" s="144">
        <f t="shared" si="38"/>
        <v>0</v>
      </c>
      <c r="U18" s="37"/>
      <c r="V18" s="38">
        <f t="shared" si="39"/>
        <v>0</v>
      </c>
      <c r="W18" s="37"/>
      <c r="X18" s="139">
        <f t="shared" si="40"/>
        <v>0</v>
      </c>
      <c r="Y18" s="146">
        <v>36.94</v>
      </c>
      <c r="Z18" s="147">
        <f t="shared" si="41"/>
        <v>458</v>
      </c>
      <c r="AA18" s="64"/>
      <c r="AB18" s="65">
        <f t="shared" si="42"/>
        <v>0</v>
      </c>
      <c r="AC18" s="41"/>
      <c r="AD18" s="9">
        <f t="shared" si="43"/>
        <v>0</v>
      </c>
      <c r="AE18" s="41"/>
      <c r="AF18" s="9">
        <f t="shared" si="44"/>
        <v>0</v>
      </c>
      <c r="AG18" s="41"/>
      <c r="AH18" s="9">
        <f t="shared" si="45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15"/>
        <v>18</v>
      </c>
      <c r="B19" s="27" t="s">
        <v>77</v>
      </c>
      <c r="C19" s="27" t="s">
        <v>72</v>
      </c>
      <c r="D19" s="11">
        <f>J19</f>
        <v>446</v>
      </c>
      <c r="E19" s="41">
        <v>24.84</v>
      </c>
      <c r="F19" s="9">
        <f t="shared" si="31"/>
        <v>345</v>
      </c>
      <c r="G19" s="41"/>
      <c r="H19" s="9">
        <f t="shared" si="32"/>
        <v>0</v>
      </c>
      <c r="I19" s="146">
        <v>30.77</v>
      </c>
      <c r="J19" s="147">
        <f t="shared" si="33"/>
        <v>446</v>
      </c>
      <c r="K19" s="70"/>
      <c r="L19" s="67">
        <f t="shared" si="34"/>
        <v>0</v>
      </c>
      <c r="M19" s="66"/>
      <c r="N19" s="10">
        <f t="shared" si="35"/>
        <v>0</v>
      </c>
      <c r="O19" s="73"/>
      <c r="P19" s="72">
        <f t="shared" si="36"/>
        <v>0</v>
      </c>
      <c r="Q19" s="74"/>
      <c r="R19" s="72">
        <f t="shared" si="37"/>
        <v>0</v>
      </c>
      <c r="S19" s="30"/>
      <c r="T19" s="144">
        <f t="shared" si="38"/>
        <v>0</v>
      </c>
      <c r="U19" s="37"/>
      <c r="V19" s="38">
        <f t="shared" si="39"/>
        <v>0</v>
      </c>
      <c r="W19" s="37">
        <v>28.07</v>
      </c>
      <c r="X19" s="139">
        <f t="shared" si="40"/>
        <v>400</v>
      </c>
      <c r="Y19" s="68"/>
      <c r="Z19" s="44">
        <f t="shared" si="41"/>
        <v>0</v>
      </c>
      <c r="AA19" s="64"/>
      <c r="AB19" s="65">
        <f t="shared" si="42"/>
        <v>0</v>
      </c>
      <c r="AC19" s="41"/>
      <c r="AD19" s="9">
        <f t="shared" si="43"/>
        <v>0</v>
      </c>
      <c r="AE19" s="41"/>
      <c r="AF19" s="9">
        <f t="shared" si="44"/>
        <v>0</v>
      </c>
      <c r="AG19" s="41"/>
      <c r="AH19" s="9">
        <f t="shared" si="45"/>
        <v>0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15"/>
        <v>19</v>
      </c>
      <c r="B20" s="27"/>
      <c r="C20" s="27"/>
      <c r="F20" s="9">
        <f t="shared" si="31"/>
        <v>0</v>
      </c>
      <c r="G20" s="41"/>
      <c r="H20" s="9">
        <f t="shared" si="32"/>
        <v>0</v>
      </c>
      <c r="I20" s="69"/>
      <c r="J20" s="10">
        <f t="shared" si="33"/>
        <v>0</v>
      </c>
      <c r="K20" s="70"/>
      <c r="L20" s="67">
        <f t="shared" si="34"/>
        <v>0</v>
      </c>
      <c r="M20" s="66"/>
      <c r="N20" s="10">
        <f t="shared" si="35"/>
        <v>0</v>
      </c>
      <c r="O20" s="73"/>
      <c r="P20" s="72">
        <f t="shared" si="36"/>
        <v>0</v>
      </c>
      <c r="Q20" s="74"/>
      <c r="R20" s="72">
        <f t="shared" si="37"/>
        <v>0</v>
      </c>
      <c r="S20" s="30"/>
      <c r="T20" s="144">
        <f t="shared" si="38"/>
        <v>0</v>
      </c>
      <c r="U20" s="37"/>
      <c r="V20" s="38">
        <f t="shared" si="39"/>
        <v>0</v>
      </c>
      <c r="W20" s="37"/>
      <c r="X20" s="139">
        <f t="shared" si="40"/>
        <v>0</v>
      </c>
      <c r="Y20" s="68"/>
      <c r="Z20" s="44">
        <f t="shared" si="41"/>
        <v>0</v>
      </c>
      <c r="AA20" s="64"/>
      <c r="AB20" s="65">
        <f t="shared" si="42"/>
        <v>0</v>
      </c>
      <c r="AC20" s="41"/>
      <c r="AD20" s="9">
        <f t="shared" si="43"/>
        <v>0</v>
      </c>
      <c r="AE20" s="41"/>
      <c r="AF20" s="9">
        <f t="shared" si="44"/>
        <v>0</v>
      </c>
      <c r="AG20" s="41"/>
      <c r="AH20" s="9">
        <f t="shared" si="45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15"/>
        <v>20</v>
      </c>
      <c r="B21" s="27"/>
      <c r="C21" s="27"/>
      <c r="F21" s="9">
        <f t="shared" si="31"/>
        <v>0</v>
      </c>
      <c r="G21" s="41"/>
      <c r="H21" s="9">
        <f t="shared" si="32"/>
        <v>0</v>
      </c>
      <c r="I21" s="69"/>
      <c r="J21" s="10">
        <f t="shared" si="33"/>
        <v>0</v>
      </c>
      <c r="K21" s="70"/>
      <c r="L21" s="67">
        <f t="shared" si="34"/>
        <v>0</v>
      </c>
      <c r="M21" s="66"/>
      <c r="N21" s="10">
        <f t="shared" si="35"/>
        <v>0</v>
      </c>
      <c r="O21" s="73"/>
      <c r="P21" s="72">
        <f t="shared" si="36"/>
        <v>0</v>
      </c>
      <c r="Q21" s="74"/>
      <c r="R21" s="72">
        <f t="shared" si="37"/>
        <v>0</v>
      </c>
      <c r="S21" s="30"/>
      <c r="T21" s="144">
        <f t="shared" si="38"/>
        <v>0</v>
      </c>
      <c r="U21" s="37"/>
      <c r="V21" s="38">
        <f t="shared" si="39"/>
        <v>0</v>
      </c>
      <c r="W21" s="37"/>
      <c r="X21" s="139">
        <f t="shared" si="40"/>
        <v>0</v>
      </c>
      <c r="Y21" s="68"/>
      <c r="Z21" s="44">
        <f t="shared" si="41"/>
        <v>0</v>
      </c>
      <c r="AA21" s="64"/>
      <c r="AB21" s="65">
        <f t="shared" si="42"/>
        <v>0</v>
      </c>
      <c r="AC21" s="41"/>
      <c r="AD21" s="9">
        <f t="shared" si="43"/>
        <v>0</v>
      </c>
      <c r="AE21" s="41"/>
      <c r="AF21" s="9">
        <f t="shared" si="44"/>
        <v>0</v>
      </c>
      <c r="AG21" s="41"/>
      <c r="AH21" s="9">
        <f t="shared" si="45"/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15"/>
        <v>21</v>
      </c>
      <c r="B22" s="27"/>
      <c r="C22" s="27"/>
      <c r="F22" s="9">
        <f t="shared" si="0"/>
        <v>0</v>
      </c>
      <c r="G22" s="41"/>
      <c r="H22" s="9">
        <f t="shared" si="1"/>
        <v>0</v>
      </c>
      <c r="I22" s="69"/>
      <c r="J22" s="10">
        <f t="shared" si="2"/>
        <v>0</v>
      </c>
      <c r="K22" s="70"/>
      <c r="L22" s="67">
        <f t="shared" si="3"/>
        <v>0</v>
      </c>
      <c r="M22" s="66"/>
      <c r="N22" s="10">
        <f t="shared" si="4"/>
        <v>0</v>
      </c>
      <c r="O22" s="73"/>
      <c r="P22" s="72">
        <f t="shared" si="5"/>
        <v>0</v>
      </c>
      <c r="Q22" s="74"/>
      <c r="R22" s="72">
        <f t="shared" si="6"/>
        <v>0</v>
      </c>
      <c r="S22" s="30"/>
      <c r="T22" s="144">
        <f t="shared" si="7"/>
        <v>0</v>
      </c>
      <c r="U22" s="37"/>
      <c r="V22" s="38">
        <f t="shared" si="8"/>
        <v>0</v>
      </c>
      <c r="W22" s="37"/>
      <c r="X22" s="139">
        <f t="shared" si="9"/>
        <v>0</v>
      </c>
      <c r="Y22" s="68"/>
      <c r="Z22" s="44">
        <f t="shared" si="10"/>
        <v>0</v>
      </c>
      <c r="AA22" s="64"/>
      <c r="AB22" s="65">
        <f t="shared" si="11"/>
        <v>0</v>
      </c>
      <c r="AC22" s="41"/>
      <c r="AD22" s="9">
        <f t="shared" si="12"/>
        <v>0</v>
      </c>
      <c r="AE22" s="41"/>
      <c r="AF22" s="9">
        <f t="shared" si="13"/>
        <v>0</v>
      </c>
      <c r="AG22" s="41"/>
      <c r="AH22" s="9">
        <f t="shared" si="14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15"/>
        <v>22</v>
      </c>
      <c r="B23" s="27"/>
      <c r="C23" s="27"/>
      <c r="F23" s="9">
        <f t="shared" si="0"/>
        <v>0</v>
      </c>
      <c r="G23" s="41"/>
      <c r="H23" s="9">
        <f t="shared" si="1"/>
        <v>0</v>
      </c>
      <c r="I23" s="69"/>
      <c r="J23" s="10">
        <f t="shared" si="2"/>
        <v>0</v>
      </c>
      <c r="K23" s="70"/>
      <c r="L23" s="67">
        <f t="shared" si="3"/>
        <v>0</v>
      </c>
      <c r="M23" s="66"/>
      <c r="N23" s="10">
        <f t="shared" si="4"/>
        <v>0</v>
      </c>
      <c r="O23" s="73"/>
      <c r="P23" s="72">
        <f t="shared" si="5"/>
        <v>0</v>
      </c>
      <c r="Q23" s="74"/>
      <c r="R23" s="72">
        <f t="shared" si="6"/>
        <v>0</v>
      </c>
      <c r="S23" s="30"/>
      <c r="T23" s="144">
        <f t="shared" si="7"/>
        <v>0</v>
      </c>
      <c r="U23" s="37"/>
      <c r="V23" s="38">
        <f t="shared" si="8"/>
        <v>0</v>
      </c>
      <c r="W23" s="37"/>
      <c r="X23" s="139">
        <f t="shared" si="9"/>
        <v>0</v>
      </c>
      <c r="Y23" s="68"/>
      <c r="Z23" s="44">
        <f t="shared" si="10"/>
        <v>0</v>
      </c>
      <c r="AA23" s="64"/>
      <c r="AB23" s="65">
        <f t="shared" si="11"/>
        <v>0</v>
      </c>
      <c r="AC23" s="41"/>
      <c r="AD23" s="9">
        <f t="shared" si="12"/>
        <v>0</v>
      </c>
      <c r="AE23" s="41"/>
      <c r="AF23" s="9">
        <f t="shared" si="13"/>
        <v>0</v>
      </c>
      <c r="AG23" s="41"/>
      <c r="AH23" s="9">
        <f t="shared" si="14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15"/>
        <v>23</v>
      </c>
      <c r="B24" s="27"/>
      <c r="C24" s="27"/>
      <c r="F24" s="9">
        <f t="shared" si="0"/>
        <v>0</v>
      </c>
      <c r="G24" s="41"/>
      <c r="H24" s="9">
        <f t="shared" si="1"/>
        <v>0</v>
      </c>
      <c r="I24" s="69"/>
      <c r="J24" s="10">
        <f t="shared" si="2"/>
        <v>0</v>
      </c>
      <c r="K24" s="70"/>
      <c r="L24" s="67">
        <f t="shared" si="3"/>
        <v>0</v>
      </c>
      <c r="M24" s="66"/>
      <c r="N24" s="10">
        <f t="shared" si="4"/>
        <v>0</v>
      </c>
      <c r="O24" s="73"/>
      <c r="P24" s="72">
        <f t="shared" si="5"/>
        <v>0</v>
      </c>
      <c r="Q24" s="74"/>
      <c r="R24" s="72">
        <f t="shared" si="6"/>
        <v>0</v>
      </c>
      <c r="S24" s="30"/>
      <c r="T24" s="144">
        <f t="shared" si="7"/>
        <v>0</v>
      </c>
      <c r="U24" s="37"/>
      <c r="V24" s="38">
        <f t="shared" si="8"/>
        <v>0</v>
      </c>
      <c r="W24" s="37"/>
      <c r="X24" s="139">
        <f t="shared" si="9"/>
        <v>0</v>
      </c>
      <c r="Y24" s="68"/>
      <c r="Z24" s="44">
        <f t="shared" si="10"/>
        <v>0</v>
      </c>
      <c r="AA24" s="64"/>
      <c r="AB24" s="65">
        <f t="shared" si="11"/>
        <v>0</v>
      </c>
      <c r="AC24" s="41"/>
      <c r="AD24" s="9">
        <f t="shared" si="12"/>
        <v>0</v>
      </c>
      <c r="AE24" s="41"/>
      <c r="AF24" s="9">
        <f t="shared" si="13"/>
        <v>0</v>
      </c>
      <c r="AG24" s="41"/>
      <c r="AH24" s="9">
        <f t="shared" si="14"/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15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37"/>
      <c r="V25" s="38">
        <f t="shared" si="8"/>
        <v>0</v>
      </c>
      <c r="W25" s="37"/>
      <c r="X25" s="139">
        <f t="shared" si="9"/>
        <v>0</v>
      </c>
      <c r="Y25" s="68"/>
      <c r="Z25" s="44">
        <f t="shared" si="10"/>
        <v>0</v>
      </c>
      <c r="AA25" s="64"/>
      <c r="AB25" s="65">
        <f t="shared" si="11"/>
        <v>0</v>
      </c>
      <c r="AC25" s="41"/>
      <c r="AD25" s="9">
        <f t="shared" si="12"/>
        <v>0</v>
      </c>
      <c r="AE25" s="41"/>
      <c r="AF25" s="9">
        <f t="shared" si="13"/>
        <v>0</v>
      </c>
      <c r="AG25" s="41"/>
      <c r="AH25" s="9">
        <f t="shared" si="14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15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37"/>
      <c r="V26" s="38">
        <f t="shared" si="8"/>
        <v>0</v>
      </c>
      <c r="W26" s="37"/>
      <c r="X26" s="139">
        <f t="shared" si="9"/>
        <v>0</v>
      </c>
      <c r="Y26" s="68"/>
      <c r="Z26" s="44">
        <f t="shared" si="10"/>
        <v>0</v>
      </c>
      <c r="AA26" s="64"/>
      <c r="AB26" s="65">
        <f t="shared" si="11"/>
        <v>0</v>
      </c>
      <c r="AC26" s="41"/>
      <c r="AD26" s="9">
        <f t="shared" si="12"/>
        <v>0</v>
      </c>
      <c r="AE26" s="41"/>
      <c r="AF26" s="9">
        <f t="shared" si="13"/>
        <v>0</v>
      </c>
      <c r="AG26" s="41"/>
      <c r="AH26" s="9">
        <f t="shared" si="14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ref="A27:A29" si="46">A26+1</f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37"/>
      <c r="V27" s="38">
        <f t="shared" si="8"/>
        <v>0</v>
      </c>
      <c r="W27" s="37"/>
      <c r="X27" s="139">
        <f t="shared" si="9"/>
        <v>0</v>
      </c>
      <c r="Y27" s="68"/>
      <c r="Z27" s="44">
        <f t="shared" si="10"/>
        <v>0</v>
      </c>
      <c r="AA27" s="64"/>
      <c r="AB27" s="65">
        <f t="shared" si="11"/>
        <v>0</v>
      </c>
      <c r="AC27" s="41"/>
      <c r="AD27" s="9">
        <f t="shared" si="12"/>
        <v>0</v>
      </c>
      <c r="AE27" s="41"/>
      <c r="AF27" s="9">
        <f t="shared" si="13"/>
        <v>0</v>
      </c>
      <c r="AG27" s="41"/>
      <c r="AH27" s="9">
        <f t="shared" si="14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46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37"/>
      <c r="V28" s="38">
        <f t="shared" si="8"/>
        <v>0</v>
      </c>
      <c r="W28" s="37"/>
      <c r="X28" s="139">
        <f t="shared" si="9"/>
        <v>0</v>
      </c>
      <c r="Y28" s="68"/>
      <c r="Z28" s="44">
        <f t="shared" si="10"/>
        <v>0</v>
      </c>
      <c r="AA28" s="64"/>
      <c r="AB28" s="65">
        <f t="shared" si="11"/>
        <v>0</v>
      </c>
      <c r="AC28" s="41"/>
      <c r="AD28" s="9">
        <f t="shared" si="12"/>
        <v>0</v>
      </c>
      <c r="AE28" s="41"/>
      <c r="AF28" s="9">
        <f t="shared" si="13"/>
        <v>0</v>
      </c>
      <c r="AG28" s="41"/>
      <c r="AH28" s="9">
        <f t="shared" si="14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46"/>
        <v>28</v>
      </c>
      <c r="B29" s="27"/>
      <c r="C29" s="27"/>
      <c r="D29" s="134"/>
      <c r="F29" s="9">
        <f t="shared" ref="F29" si="47">ROUNDDOWN(IF(E29=0,0,(1010/((60.38/E29)^1.1765))-10),0)</f>
        <v>0</v>
      </c>
      <c r="G29" s="41"/>
      <c r="H29" s="9">
        <f t="shared" ref="H29" si="48">ROUNDDOWN(IF(G29=0,0,(1010/((62.58/G29)^1.0309))-10),0)</f>
        <v>0</v>
      </c>
      <c r="I29" s="69"/>
      <c r="J29" s="10">
        <f t="shared" ref="J29" si="49">ROUNDDOWN(IF(I29=0,0,(1010/((60.38/I29)^1.1765))-10),0)</f>
        <v>0</v>
      </c>
      <c r="K29" s="70"/>
      <c r="L29" s="67">
        <f t="shared" ref="L29" si="50">ROUNDDOWN(IF(K29=0,0,(1010/((18.28/K29)^1.2195))-10),0)</f>
        <v>0</v>
      </c>
      <c r="M29" s="66"/>
      <c r="N29" s="10">
        <f t="shared" ref="N29" si="51">ROUNDDOWN(IF(M29=0,0,(1010/((71.02/M29)^1.1765))-10),0)</f>
        <v>0</v>
      </c>
      <c r="O29" s="73"/>
      <c r="P29" s="72">
        <f t="shared" ref="P29" si="52">ROUNDDOWN(IF(O29=0,0,(1010/((60.38/O29)^1.1765))-10),0)</f>
        <v>0</v>
      </c>
      <c r="Q29" s="74"/>
      <c r="R29" s="72">
        <f t="shared" ref="R29" si="53">ROUNDDOWN(IF(Q29=0,0,(1010/((71.02/Q29)^1.1765))-10),0)</f>
        <v>0</v>
      </c>
      <c r="S29" s="30"/>
      <c r="T29" s="144">
        <f t="shared" ref="T29" si="54">ROUNDDOWN(IF(S29=0,0,(1010/((18.28/S29)^1.2195))-10),0)</f>
        <v>0</v>
      </c>
      <c r="U29" s="37"/>
      <c r="V29" s="38">
        <f t="shared" ref="V29" si="55">ROUNDDOWN(IF(U29=0,0,(1010/((18.28/U29)^1.2195))-10),0)</f>
        <v>0</v>
      </c>
      <c r="W29" s="37"/>
      <c r="X29" s="139">
        <f t="shared" ref="X29" si="56">ROUNDDOWN(IF(W29=0,0,(1010/((60.38/W29)^1.1765))-10),0)</f>
        <v>0</v>
      </c>
      <c r="Y29" s="68"/>
      <c r="Z29" s="44">
        <f t="shared" ref="Z29" si="57">ROUNDDOWN(IF(Y29=0,0,(1010/((71.02/Y29)^1.1765))-10),0)</f>
        <v>0</v>
      </c>
      <c r="AA29" s="64"/>
      <c r="AB29" s="65">
        <f t="shared" ref="AB29" si="58">ROUNDDOWN(IF(AA29=0,0,(1010/((18.28/AA29)^1.2195))-10),0)</f>
        <v>0</v>
      </c>
      <c r="AC29" s="41"/>
      <c r="AD29" s="9">
        <f t="shared" ref="AD29" si="59">ROUNDDOWN(IF(AC29=0,0,(1010/((62.58/AC29)^1.0309))-10),0)</f>
        <v>0</v>
      </c>
      <c r="AE29" s="41"/>
      <c r="AF29" s="9">
        <f t="shared" ref="AF29" si="60">ROUNDDOWN(IF(AE29=0,0,(1010/((71.02/AE29)^1.1765))-10),0)</f>
        <v>0</v>
      </c>
      <c r="AG29" s="41"/>
      <c r="AH29" s="9">
        <f t="shared" ref="AH29" si="61">ROUNDDOWN(IF(AG29=0,0,(1010/((60.38/AG29)^1.1765))-10),0)</f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</sheetData>
  <sortState xmlns:xlrd2="http://schemas.microsoft.com/office/spreadsheetml/2017/richdata2" ref="B3:AN1754">
    <sortCondition descending="1" ref="D3:D1754"/>
  </sortState>
  <pageMargins left="0.25" right="0.25" top="0.75" bottom="0.75" header="0.3" footer="0.3"/>
  <pageSetup paperSize="8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5557-9E47-471E-A8F0-AE0A1D54F5B2}">
  <sheetPr>
    <pageSetUpPr fitToPage="1"/>
  </sheetPr>
  <dimension ref="A1:AN1839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172" t="s">
        <v>171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168" t="s">
        <v>20</v>
      </c>
      <c r="C2" s="168" t="s">
        <v>9</v>
      </c>
      <c r="D2" s="169">
        <f>AD2+AH2</f>
        <v>1986</v>
      </c>
      <c r="E2" s="41">
        <v>48.88</v>
      </c>
      <c r="F2" s="9">
        <f t="shared" ref="F2:F29" si="0">ROUNDDOWN(IF(E2=0,0,(1010/((60.38/E2)^1.1765))-10),0)</f>
        <v>777</v>
      </c>
      <c r="G2" s="41">
        <v>64.06</v>
      </c>
      <c r="H2" s="9">
        <f t="shared" ref="H2:H29" si="1">ROUNDDOWN(IF(G2=0,0,(1010/((62.58/G2)^1.0309))-10),0)</f>
        <v>1024</v>
      </c>
      <c r="I2" s="69"/>
      <c r="J2" s="10">
        <f t="shared" ref="J2:J29" si="2">ROUNDDOWN(IF(I2=0,0,(1010/((60.38/I2)^1.1765))-10),0)</f>
        <v>0</v>
      </c>
      <c r="K2" s="70"/>
      <c r="L2" s="67">
        <f t="shared" ref="L2:L29" si="3">ROUNDDOWN(IF(K2=0,0,(1010/((18.28/K2)^1.2195))-10),0)</f>
        <v>0</v>
      </c>
      <c r="M2" s="66"/>
      <c r="N2" s="10">
        <f t="shared" ref="N2:N29" si="4">ROUNDDOWN(IF(M2=0,0,(1010/((71.02/M2)^1.1765))-10),0)</f>
        <v>0</v>
      </c>
      <c r="O2" s="73"/>
      <c r="P2" s="72">
        <f t="shared" ref="P2:P29" si="5">ROUNDDOWN(IF(O2=0,0,(1010/((60.38/O2)^1.1765))-10),0)</f>
        <v>0</v>
      </c>
      <c r="Q2" s="74"/>
      <c r="R2" s="72">
        <f t="shared" ref="R2:R29" si="6">ROUNDDOWN(IF(Q2=0,0,(1010/((71.02/Q2)^1.1765))-10),0)</f>
        <v>0</v>
      </c>
      <c r="S2" s="30"/>
      <c r="T2" s="144">
        <f t="shared" ref="T2:T29" si="7">ROUNDDOWN(IF(S2=0,0,(1010/((18.28/S2)^1.2195))-10),0)</f>
        <v>0</v>
      </c>
      <c r="U2" s="37"/>
      <c r="V2" s="38">
        <f t="shared" ref="V2:V29" si="8">ROUNDDOWN(IF(U2=0,0,(1010/((18.28/U2)^1.2195))-10),0)</f>
        <v>0</v>
      </c>
      <c r="W2" s="37"/>
      <c r="X2" s="139">
        <f t="shared" ref="X2:X29" si="9">ROUNDDOWN(IF(W2=0,0,(1010/((60.38/W2)^1.1765))-10),0)</f>
        <v>0</v>
      </c>
      <c r="Y2" s="68"/>
      <c r="Z2" s="44">
        <f t="shared" ref="Z2:Z29" si="10">ROUNDDOWN(IF(Y2=0,0,(1010/((71.02/Y2)^1.1765))-10),0)</f>
        <v>0</v>
      </c>
      <c r="AA2" s="64">
        <v>16.760000000000002</v>
      </c>
      <c r="AB2" s="65">
        <f t="shared" ref="AB2:AB29" si="11">ROUNDDOWN(IF(AA2=0,0,(1010/((18.28/AA2)^1.2195))-10),0)</f>
        <v>898</v>
      </c>
      <c r="AC2" s="146">
        <v>69.3</v>
      </c>
      <c r="AD2" s="147">
        <f t="shared" ref="AD2:AD29" si="12">ROUNDDOWN(IF(AC2=0,0,(1010/((62.58/AC2)^1.0309))-10),0)</f>
        <v>1111</v>
      </c>
      <c r="AE2" s="41">
        <v>42.46</v>
      </c>
      <c r="AF2" s="9">
        <f t="shared" ref="AF2:AF29" si="13">ROUNDDOWN(IF(AE2=0,0,(1010/((71.02/AE2)^1.1765))-10),0)</f>
        <v>541</v>
      </c>
      <c r="AG2" s="146">
        <v>54.01</v>
      </c>
      <c r="AH2" s="147">
        <f t="shared" ref="AH2:AH29" si="14">ROUNDDOWN(IF(AG2=0,0,(1010/((60.38/AG2)^1.1765))-10),0)</f>
        <v>875</v>
      </c>
      <c r="AI2" s="2"/>
      <c r="AJ2" s="2"/>
      <c r="AK2" s="2"/>
      <c r="AL2" s="2"/>
      <c r="AM2" s="2"/>
      <c r="AN2" s="2"/>
    </row>
    <row r="3" spans="1:40" x14ac:dyDescent="0.25">
      <c r="A3" s="27">
        <f>A2+1</f>
        <v>2</v>
      </c>
      <c r="B3" s="27" t="s">
        <v>216</v>
      </c>
      <c r="C3" s="27" t="s">
        <v>215</v>
      </c>
      <c r="D3" s="11">
        <f>V3+X3</f>
        <v>1604</v>
      </c>
      <c r="E3" s="41"/>
      <c r="F3" s="9">
        <f t="shared" ref="F3:F20" si="15">ROUNDDOWN(IF(E3=0,0,(1010/((60.38/E3)^1.1765))-10),0)</f>
        <v>0</v>
      </c>
      <c r="G3" s="41"/>
      <c r="H3" s="9">
        <f t="shared" ref="H3:H20" si="16">ROUNDDOWN(IF(G3=0,0,(1010/((62.58/G3)^1.0309))-10),0)</f>
        <v>0</v>
      </c>
      <c r="I3" s="69"/>
      <c r="J3" s="10">
        <f t="shared" ref="J3:J20" si="17">ROUNDDOWN(IF(I3=0,0,(1010/((60.38/I3)^1.1765))-10),0)</f>
        <v>0</v>
      </c>
      <c r="K3" s="70"/>
      <c r="L3" s="67">
        <f t="shared" ref="L3:L20" si="18">ROUNDDOWN(IF(K3=0,0,(1010/((18.28/K3)^1.2195))-10),0)</f>
        <v>0</v>
      </c>
      <c r="M3" s="66"/>
      <c r="N3" s="10">
        <f t="shared" ref="N3:N20" si="19">ROUNDDOWN(IF(M3=0,0,(1010/((71.02/M3)^1.1765))-10),0)</f>
        <v>0</v>
      </c>
      <c r="O3" s="73"/>
      <c r="P3" s="72">
        <f t="shared" ref="P3:P20" si="20">ROUNDDOWN(IF(O3=0,0,(1010/((60.38/O3)^1.1765))-10),0)</f>
        <v>0</v>
      </c>
      <c r="Q3" s="74"/>
      <c r="R3" s="72">
        <f t="shared" ref="R3:R20" si="21">ROUNDDOWN(IF(Q3=0,0,(1010/((71.02/Q3)^1.1765))-10),0)</f>
        <v>0</v>
      </c>
      <c r="S3" s="30"/>
      <c r="T3" s="144">
        <f t="shared" ref="T3:T20" si="22">ROUNDDOWN(IF(S3=0,0,(1010/((18.28/S3)^1.2195))-10),0)</f>
        <v>0</v>
      </c>
      <c r="U3" s="146">
        <v>14.31</v>
      </c>
      <c r="V3" s="149">
        <f t="shared" ref="V3:V20" si="23">ROUNDDOWN(IF(U3=0,0,(1010/((18.28/U3)^1.2195))-10),0)</f>
        <v>739</v>
      </c>
      <c r="W3" s="146">
        <v>53.45</v>
      </c>
      <c r="X3" s="147">
        <f t="shared" ref="X3:X20" si="24">ROUNDDOWN(IF(W3=0,0,(1010/((60.38/W3)^1.1765))-10),0)</f>
        <v>865</v>
      </c>
      <c r="Y3" s="68"/>
      <c r="Z3" s="44">
        <f t="shared" ref="Z3:Z20" si="25">ROUNDDOWN(IF(Y3=0,0,(1010/((71.02/Y3)^1.1765))-10),0)</f>
        <v>0</v>
      </c>
      <c r="AA3" s="64"/>
      <c r="AB3" s="65">
        <f t="shared" ref="AB3:AB20" si="26">ROUNDDOWN(IF(AA3=0,0,(1010/((18.28/AA3)^1.2195))-10),0)</f>
        <v>0</v>
      </c>
      <c r="AC3" s="41"/>
      <c r="AD3" s="9">
        <f t="shared" ref="AD3:AD20" si="27">ROUNDDOWN(IF(AC3=0,0,(1010/((62.58/AC3)^1.0309))-10),0)</f>
        <v>0</v>
      </c>
      <c r="AE3" s="41"/>
      <c r="AF3" s="9">
        <f t="shared" ref="AF3:AF20" si="28">ROUNDDOWN(IF(AE3=0,0,(1010/((71.02/AE3)^1.1765))-10),0)</f>
        <v>0</v>
      </c>
      <c r="AG3" s="41"/>
      <c r="AH3" s="9">
        <f t="shared" ref="AH3:AH20" si="29">ROUNDDOWN(IF(AG3=0,0,(1010/((60.38/AG3)^1.1765))-10),0)</f>
        <v>0</v>
      </c>
      <c r="AI3" s="2"/>
      <c r="AJ3" s="2"/>
      <c r="AK3" s="2"/>
      <c r="AL3" s="2"/>
      <c r="AM3" s="2"/>
      <c r="AN3" s="2"/>
    </row>
    <row r="4" spans="1:40" x14ac:dyDescent="0.25">
      <c r="A4" s="27">
        <f t="shared" ref="A4:A29" si="30">A3+1</f>
        <v>3</v>
      </c>
      <c r="B4" s="170" t="s">
        <v>188</v>
      </c>
      <c r="C4" s="170" t="s">
        <v>8</v>
      </c>
      <c r="D4" s="169">
        <f>X4+AB4+AF4</f>
        <v>1313</v>
      </c>
      <c r="E4" s="41"/>
      <c r="F4" s="9">
        <f t="shared" si="15"/>
        <v>0</v>
      </c>
      <c r="G4" s="41"/>
      <c r="H4" s="9">
        <f t="shared" si="16"/>
        <v>0</v>
      </c>
      <c r="I4" s="69">
        <v>18.53</v>
      </c>
      <c r="J4" s="10">
        <f t="shared" si="17"/>
        <v>241</v>
      </c>
      <c r="K4" s="70">
        <v>8.4</v>
      </c>
      <c r="L4" s="67">
        <f t="shared" si="18"/>
        <v>381</v>
      </c>
      <c r="M4" s="69">
        <v>28.48</v>
      </c>
      <c r="N4" s="10">
        <f t="shared" si="19"/>
        <v>334</v>
      </c>
      <c r="O4" s="73">
        <v>20.41</v>
      </c>
      <c r="P4" s="72">
        <f t="shared" si="20"/>
        <v>271</v>
      </c>
      <c r="Q4" s="74">
        <v>27.38</v>
      </c>
      <c r="R4" s="72">
        <f t="shared" si="21"/>
        <v>319</v>
      </c>
      <c r="S4" s="30"/>
      <c r="T4" s="144">
        <f t="shared" si="22"/>
        <v>0</v>
      </c>
      <c r="U4" s="156">
        <v>9.2899999999999991</v>
      </c>
      <c r="V4" s="138">
        <f t="shared" si="23"/>
        <v>432</v>
      </c>
      <c r="W4" s="146">
        <v>29.96</v>
      </c>
      <c r="X4" s="147">
        <f t="shared" si="24"/>
        <v>432</v>
      </c>
      <c r="Y4" s="68">
        <v>27.38</v>
      </c>
      <c r="Z4" s="44">
        <f t="shared" si="25"/>
        <v>319</v>
      </c>
      <c r="AA4" s="148">
        <v>9.94</v>
      </c>
      <c r="AB4" s="149">
        <f t="shared" si="26"/>
        <v>470</v>
      </c>
      <c r="AC4" s="41">
        <v>24.85</v>
      </c>
      <c r="AD4" s="9">
        <f t="shared" si="27"/>
        <v>379</v>
      </c>
      <c r="AE4" s="146">
        <v>33.82</v>
      </c>
      <c r="AF4" s="147">
        <f t="shared" si="28"/>
        <v>411</v>
      </c>
      <c r="AG4" s="41">
        <v>29.68</v>
      </c>
      <c r="AH4" s="9">
        <f t="shared" si="29"/>
        <v>427</v>
      </c>
      <c r="AI4" s="2"/>
      <c r="AJ4" s="2"/>
      <c r="AK4" s="2"/>
      <c r="AL4" s="2"/>
      <c r="AM4" s="2"/>
      <c r="AN4" s="2"/>
    </row>
    <row r="5" spans="1:40" x14ac:dyDescent="0.25">
      <c r="A5" s="27">
        <f t="shared" si="30"/>
        <v>4</v>
      </c>
      <c r="B5" s="170" t="s">
        <v>30</v>
      </c>
      <c r="C5" s="170" t="s">
        <v>19</v>
      </c>
      <c r="D5" s="169">
        <f>T5+AF5</f>
        <v>1255</v>
      </c>
      <c r="E5" s="41"/>
      <c r="F5" s="9">
        <f t="shared" si="15"/>
        <v>0</v>
      </c>
      <c r="G5" s="41"/>
      <c r="H5" s="9">
        <f t="shared" si="16"/>
        <v>0</v>
      </c>
      <c r="I5" s="69"/>
      <c r="J5" s="10">
        <f t="shared" si="17"/>
        <v>0</v>
      </c>
      <c r="K5" s="70"/>
      <c r="L5" s="67">
        <f t="shared" si="18"/>
        <v>0</v>
      </c>
      <c r="M5" s="66"/>
      <c r="N5" s="10">
        <f t="shared" si="19"/>
        <v>0</v>
      </c>
      <c r="O5" s="73"/>
      <c r="P5" s="72">
        <f t="shared" si="20"/>
        <v>0</v>
      </c>
      <c r="Q5" s="74"/>
      <c r="R5" s="72">
        <f t="shared" si="21"/>
        <v>0</v>
      </c>
      <c r="S5" s="146">
        <v>12.09</v>
      </c>
      <c r="T5" s="149">
        <f t="shared" si="22"/>
        <v>600</v>
      </c>
      <c r="U5" s="37"/>
      <c r="V5" s="38">
        <f t="shared" si="23"/>
        <v>0</v>
      </c>
      <c r="W5" s="37"/>
      <c r="X5" s="139">
        <f t="shared" si="24"/>
        <v>0</v>
      </c>
      <c r="Y5" s="68"/>
      <c r="Z5" s="44">
        <f t="shared" si="25"/>
        <v>0</v>
      </c>
      <c r="AA5" s="64">
        <v>11</v>
      </c>
      <c r="AB5" s="65">
        <f t="shared" si="26"/>
        <v>533</v>
      </c>
      <c r="AC5" s="41"/>
      <c r="AD5" s="9">
        <f t="shared" si="27"/>
        <v>0</v>
      </c>
      <c r="AE5" s="146">
        <v>49.81</v>
      </c>
      <c r="AF5" s="147">
        <f t="shared" si="28"/>
        <v>655</v>
      </c>
      <c r="AG5" s="41"/>
      <c r="AH5" s="9">
        <f t="shared" si="29"/>
        <v>0</v>
      </c>
      <c r="AI5" s="2"/>
      <c r="AJ5" s="2"/>
      <c r="AK5" s="2"/>
      <c r="AL5" s="2"/>
      <c r="AM5" s="2"/>
      <c r="AN5" s="2"/>
    </row>
    <row r="6" spans="1:40" x14ac:dyDescent="0.25">
      <c r="A6" s="27">
        <f t="shared" si="30"/>
        <v>5</v>
      </c>
      <c r="B6" s="170" t="s">
        <v>24</v>
      </c>
      <c r="C6" s="170" t="s">
        <v>8</v>
      </c>
      <c r="D6" s="169">
        <f>V6+AF6+AH6</f>
        <v>1254</v>
      </c>
      <c r="E6" s="41">
        <v>24</v>
      </c>
      <c r="F6" s="9">
        <f t="shared" si="15"/>
        <v>331</v>
      </c>
      <c r="G6" s="41">
        <v>19.39</v>
      </c>
      <c r="H6" s="9">
        <f t="shared" si="16"/>
        <v>291</v>
      </c>
      <c r="I6" s="69">
        <v>25.31</v>
      </c>
      <c r="J6" s="10">
        <f t="shared" si="17"/>
        <v>353</v>
      </c>
      <c r="K6" s="70">
        <v>8.84</v>
      </c>
      <c r="L6" s="67">
        <f t="shared" si="18"/>
        <v>406</v>
      </c>
      <c r="M6" s="69">
        <v>30.21</v>
      </c>
      <c r="N6" s="10">
        <f t="shared" si="19"/>
        <v>359</v>
      </c>
      <c r="O6" s="73"/>
      <c r="P6" s="72">
        <f t="shared" si="20"/>
        <v>0</v>
      </c>
      <c r="Q6" s="74">
        <v>29.19</v>
      </c>
      <c r="R6" s="72">
        <f t="shared" si="21"/>
        <v>344</v>
      </c>
      <c r="S6" s="68"/>
      <c r="T6" s="144">
        <f t="shared" si="22"/>
        <v>0</v>
      </c>
      <c r="U6" s="146">
        <v>9.57</v>
      </c>
      <c r="V6" s="149">
        <f t="shared" si="23"/>
        <v>448</v>
      </c>
      <c r="W6" s="156">
        <v>27.02</v>
      </c>
      <c r="X6" s="139">
        <f t="shared" si="24"/>
        <v>382</v>
      </c>
      <c r="Y6" s="68"/>
      <c r="Z6" s="44">
        <f t="shared" si="25"/>
        <v>0</v>
      </c>
      <c r="AA6" s="64">
        <v>9.5</v>
      </c>
      <c r="AB6" s="65">
        <f t="shared" si="26"/>
        <v>444</v>
      </c>
      <c r="AC6" s="41">
        <v>24.17</v>
      </c>
      <c r="AD6" s="9">
        <f t="shared" si="27"/>
        <v>368</v>
      </c>
      <c r="AE6" s="146">
        <v>34.11</v>
      </c>
      <c r="AF6" s="147">
        <f t="shared" si="28"/>
        <v>416</v>
      </c>
      <c r="AG6" s="146">
        <v>27.5</v>
      </c>
      <c r="AH6" s="147">
        <f t="shared" si="29"/>
        <v>390</v>
      </c>
      <c r="AI6" s="2"/>
      <c r="AJ6" s="2"/>
      <c r="AK6" s="2"/>
      <c r="AL6" s="2"/>
      <c r="AM6" s="2"/>
      <c r="AN6" s="2"/>
    </row>
    <row r="7" spans="1:40" x14ac:dyDescent="0.25">
      <c r="A7" s="27">
        <f t="shared" si="30"/>
        <v>6</v>
      </c>
      <c r="B7" s="170" t="s">
        <v>23</v>
      </c>
      <c r="C7" s="170" t="s">
        <v>8</v>
      </c>
      <c r="D7" s="169">
        <f>P7+AB7+AD7</f>
        <v>1088</v>
      </c>
      <c r="E7" s="41">
        <v>17.45</v>
      </c>
      <c r="F7" s="9">
        <f t="shared" si="15"/>
        <v>224</v>
      </c>
      <c r="G7" s="41">
        <v>21.56</v>
      </c>
      <c r="H7" s="9">
        <f t="shared" si="16"/>
        <v>326</v>
      </c>
      <c r="I7" s="69"/>
      <c r="J7" s="10">
        <f t="shared" si="17"/>
        <v>0</v>
      </c>
      <c r="K7" s="70"/>
      <c r="L7" s="67">
        <f t="shared" si="18"/>
        <v>0</v>
      </c>
      <c r="M7" s="66"/>
      <c r="N7" s="10">
        <f t="shared" si="19"/>
        <v>0</v>
      </c>
      <c r="O7" s="148">
        <v>19.760000000000002</v>
      </c>
      <c r="P7" s="147">
        <f t="shared" si="20"/>
        <v>261</v>
      </c>
      <c r="Q7" s="74">
        <v>18.670000000000002</v>
      </c>
      <c r="R7" s="72">
        <f t="shared" si="21"/>
        <v>199</v>
      </c>
      <c r="S7" s="30"/>
      <c r="T7" s="144">
        <f t="shared" si="22"/>
        <v>0</v>
      </c>
      <c r="U7" s="156">
        <v>7.46</v>
      </c>
      <c r="V7" s="138">
        <f t="shared" si="23"/>
        <v>328</v>
      </c>
      <c r="W7" s="156">
        <v>18.11</v>
      </c>
      <c r="X7" s="139">
        <f t="shared" si="24"/>
        <v>234</v>
      </c>
      <c r="Y7" s="68"/>
      <c r="Z7" s="44">
        <f t="shared" si="25"/>
        <v>0</v>
      </c>
      <c r="AA7" s="148">
        <v>7.51</v>
      </c>
      <c r="AB7" s="149">
        <f t="shared" si="26"/>
        <v>331</v>
      </c>
      <c r="AC7" s="146">
        <v>32.04</v>
      </c>
      <c r="AD7" s="147">
        <f t="shared" si="27"/>
        <v>496</v>
      </c>
      <c r="AE7" s="41">
        <v>18.079999999999998</v>
      </c>
      <c r="AF7" s="9">
        <f t="shared" si="28"/>
        <v>191</v>
      </c>
      <c r="AG7" s="41">
        <v>17.34</v>
      </c>
      <c r="AH7" s="9">
        <f t="shared" si="29"/>
        <v>222</v>
      </c>
      <c r="AI7" s="2"/>
      <c r="AJ7" s="2"/>
      <c r="AK7" s="2"/>
      <c r="AL7" s="2"/>
      <c r="AM7" s="2"/>
      <c r="AN7" s="2"/>
    </row>
    <row r="8" spans="1:40" x14ac:dyDescent="0.25">
      <c r="A8" s="27">
        <f t="shared" si="30"/>
        <v>7</v>
      </c>
      <c r="B8" s="27" t="s">
        <v>15</v>
      </c>
      <c r="C8" s="27" t="s">
        <v>11</v>
      </c>
      <c r="D8" s="11">
        <f>J8+N8+T8</f>
        <v>806</v>
      </c>
      <c r="E8" s="14"/>
      <c r="F8" s="9">
        <f t="shared" si="15"/>
        <v>0</v>
      </c>
      <c r="G8" s="41"/>
      <c r="H8" s="9">
        <f t="shared" si="16"/>
        <v>0</v>
      </c>
      <c r="I8" s="146">
        <v>18.93</v>
      </c>
      <c r="J8" s="147">
        <f t="shared" si="17"/>
        <v>248</v>
      </c>
      <c r="K8" s="70">
        <v>8.1199999999999992</v>
      </c>
      <c r="L8" s="67">
        <f t="shared" si="18"/>
        <v>365</v>
      </c>
      <c r="M8" s="146">
        <v>20.29</v>
      </c>
      <c r="N8" s="147">
        <f t="shared" si="19"/>
        <v>221</v>
      </c>
      <c r="O8" s="73"/>
      <c r="P8" s="72">
        <f t="shared" si="20"/>
        <v>0</v>
      </c>
      <c r="Q8" s="74"/>
      <c r="R8" s="72">
        <f t="shared" si="21"/>
        <v>0</v>
      </c>
      <c r="S8" s="146">
        <v>7.62</v>
      </c>
      <c r="T8" s="149">
        <f t="shared" si="22"/>
        <v>337</v>
      </c>
      <c r="U8" s="37"/>
      <c r="V8" s="38">
        <f t="shared" si="23"/>
        <v>0</v>
      </c>
      <c r="W8" s="37"/>
      <c r="X8" s="139">
        <f t="shared" si="24"/>
        <v>0</v>
      </c>
      <c r="Y8" s="68">
        <v>19.079999999999998</v>
      </c>
      <c r="Z8" s="44">
        <f t="shared" si="25"/>
        <v>205</v>
      </c>
      <c r="AA8" s="64"/>
      <c r="AB8" s="65">
        <f t="shared" si="26"/>
        <v>0</v>
      </c>
      <c r="AC8" s="41"/>
      <c r="AD8" s="9">
        <f t="shared" si="27"/>
        <v>0</v>
      </c>
      <c r="AE8" s="41"/>
      <c r="AF8" s="9">
        <f t="shared" si="28"/>
        <v>0</v>
      </c>
      <c r="AG8" s="41"/>
      <c r="AH8" s="9">
        <f t="shared" si="29"/>
        <v>0</v>
      </c>
      <c r="AI8" s="2"/>
      <c r="AJ8" s="2"/>
      <c r="AK8" s="2"/>
      <c r="AL8" s="2"/>
      <c r="AM8" s="2"/>
      <c r="AN8" s="2"/>
    </row>
    <row r="9" spans="1:40" x14ac:dyDescent="0.25">
      <c r="A9" s="27">
        <f t="shared" si="30"/>
        <v>8</v>
      </c>
      <c r="B9" s="27" t="s">
        <v>25</v>
      </c>
      <c r="C9" s="27" t="s">
        <v>26</v>
      </c>
      <c r="D9" s="11">
        <f>J9+N9</f>
        <v>765</v>
      </c>
      <c r="E9" s="14"/>
      <c r="F9" s="9">
        <f t="shared" si="15"/>
        <v>0</v>
      </c>
      <c r="G9" s="41"/>
      <c r="H9" s="9">
        <f t="shared" si="16"/>
        <v>0</v>
      </c>
      <c r="I9" s="146">
        <v>23.61</v>
      </c>
      <c r="J9" s="147">
        <f t="shared" si="17"/>
        <v>324</v>
      </c>
      <c r="K9" s="70"/>
      <c r="L9" s="67">
        <f t="shared" si="18"/>
        <v>0</v>
      </c>
      <c r="M9" s="146">
        <v>35.799999999999997</v>
      </c>
      <c r="N9" s="147">
        <f t="shared" si="19"/>
        <v>441</v>
      </c>
      <c r="O9" s="73"/>
      <c r="P9" s="72">
        <f t="shared" si="20"/>
        <v>0</v>
      </c>
      <c r="Q9" s="74"/>
      <c r="R9" s="72">
        <f t="shared" si="21"/>
        <v>0</v>
      </c>
      <c r="S9" s="30"/>
      <c r="T9" s="144">
        <f t="shared" si="22"/>
        <v>0</v>
      </c>
      <c r="U9" s="37"/>
      <c r="V9" s="38">
        <f t="shared" si="23"/>
        <v>0</v>
      </c>
      <c r="W9" s="37"/>
      <c r="X9" s="139">
        <f t="shared" si="24"/>
        <v>0</v>
      </c>
      <c r="Y9" s="68"/>
      <c r="Z9" s="44">
        <f t="shared" si="25"/>
        <v>0</v>
      </c>
      <c r="AA9" s="64"/>
      <c r="AB9" s="65">
        <f t="shared" si="26"/>
        <v>0</v>
      </c>
      <c r="AC9" s="41"/>
      <c r="AD9" s="9">
        <f t="shared" si="27"/>
        <v>0</v>
      </c>
      <c r="AE9" s="41"/>
      <c r="AF9" s="9">
        <f t="shared" si="28"/>
        <v>0</v>
      </c>
      <c r="AG9" s="41"/>
      <c r="AH9" s="9">
        <f t="shared" si="29"/>
        <v>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30"/>
        <v>9</v>
      </c>
      <c r="B10" s="27" t="s">
        <v>189</v>
      </c>
      <c r="C10" s="27" t="s">
        <v>8</v>
      </c>
      <c r="D10" s="11">
        <f>J10+N10</f>
        <v>711</v>
      </c>
      <c r="E10" s="41"/>
      <c r="F10" s="9">
        <f t="shared" si="15"/>
        <v>0</v>
      </c>
      <c r="G10" s="41"/>
      <c r="H10" s="9">
        <f t="shared" si="16"/>
        <v>0</v>
      </c>
      <c r="I10" s="146">
        <v>26.67</v>
      </c>
      <c r="J10" s="147">
        <f t="shared" si="17"/>
        <v>376</v>
      </c>
      <c r="K10" s="70">
        <v>7.42</v>
      </c>
      <c r="L10" s="67">
        <f t="shared" si="18"/>
        <v>326</v>
      </c>
      <c r="M10" s="146">
        <v>28.56</v>
      </c>
      <c r="N10" s="147">
        <f t="shared" si="19"/>
        <v>335</v>
      </c>
      <c r="O10" s="73"/>
      <c r="P10" s="72">
        <f t="shared" si="20"/>
        <v>0</v>
      </c>
      <c r="Q10" s="74"/>
      <c r="R10" s="72">
        <f t="shared" si="21"/>
        <v>0</v>
      </c>
      <c r="S10" s="30"/>
      <c r="T10" s="144">
        <f t="shared" si="22"/>
        <v>0</v>
      </c>
      <c r="U10" s="37"/>
      <c r="V10" s="38">
        <f t="shared" si="23"/>
        <v>0</v>
      </c>
      <c r="W10" s="37"/>
      <c r="X10" s="139">
        <f t="shared" si="24"/>
        <v>0</v>
      </c>
      <c r="Y10" s="68"/>
      <c r="Z10" s="44">
        <f t="shared" si="25"/>
        <v>0</v>
      </c>
      <c r="AA10" s="64"/>
      <c r="AB10" s="65">
        <f t="shared" si="26"/>
        <v>0</v>
      </c>
      <c r="AC10" s="41"/>
      <c r="AD10" s="9">
        <f t="shared" si="27"/>
        <v>0</v>
      </c>
      <c r="AE10" s="41"/>
      <c r="AF10" s="9">
        <f t="shared" si="28"/>
        <v>0</v>
      </c>
      <c r="AG10" s="41"/>
      <c r="AH10" s="9">
        <f t="shared" si="29"/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30"/>
        <v>10</v>
      </c>
      <c r="B11" s="170" t="s">
        <v>293</v>
      </c>
      <c r="C11" s="170" t="s">
        <v>8</v>
      </c>
      <c r="D11" s="169">
        <f>AB11+AF11</f>
        <v>632</v>
      </c>
      <c r="E11" s="14"/>
      <c r="F11" s="9">
        <f t="shared" si="15"/>
        <v>0</v>
      </c>
      <c r="G11" s="41"/>
      <c r="H11" s="9">
        <f t="shared" si="16"/>
        <v>0</v>
      </c>
      <c r="I11" s="69"/>
      <c r="J11" s="10">
        <f t="shared" si="17"/>
        <v>0</v>
      </c>
      <c r="K11" s="70"/>
      <c r="L11" s="67">
        <f t="shared" si="18"/>
        <v>0</v>
      </c>
      <c r="M11" s="66"/>
      <c r="N11" s="10">
        <f t="shared" si="19"/>
        <v>0</v>
      </c>
      <c r="O11" s="73"/>
      <c r="P11" s="72">
        <f t="shared" si="20"/>
        <v>0</v>
      </c>
      <c r="Q11" s="74"/>
      <c r="R11" s="72">
        <f t="shared" si="21"/>
        <v>0</v>
      </c>
      <c r="S11" s="30"/>
      <c r="T11" s="144">
        <f t="shared" si="22"/>
        <v>0</v>
      </c>
      <c r="U11" s="37"/>
      <c r="V11" s="38">
        <f t="shared" si="23"/>
        <v>0</v>
      </c>
      <c r="W11" s="37"/>
      <c r="X11" s="139">
        <f t="shared" si="24"/>
        <v>0</v>
      </c>
      <c r="Y11" s="68"/>
      <c r="Z11" s="44">
        <f t="shared" si="25"/>
        <v>0</v>
      </c>
      <c r="AA11" s="148">
        <v>7.19</v>
      </c>
      <c r="AB11" s="149">
        <f t="shared" si="26"/>
        <v>313</v>
      </c>
      <c r="AC11" s="41"/>
      <c r="AD11" s="9">
        <f t="shared" si="27"/>
        <v>0</v>
      </c>
      <c r="AE11" s="146">
        <v>27.44</v>
      </c>
      <c r="AF11" s="147">
        <f t="shared" si="28"/>
        <v>319</v>
      </c>
      <c r="AG11" s="41">
        <v>16.07</v>
      </c>
      <c r="AH11" s="9">
        <f t="shared" si="29"/>
        <v>202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30"/>
        <v>11</v>
      </c>
      <c r="B12" s="170" t="s">
        <v>31</v>
      </c>
      <c r="C12" s="170" t="s">
        <v>19</v>
      </c>
      <c r="D12" s="169">
        <f>T12+AF12</f>
        <v>629</v>
      </c>
      <c r="E12" s="14"/>
      <c r="F12" s="9">
        <f t="shared" si="15"/>
        <v>0</v>
      </c>
      <c r="G12" s="41"/>
      <c r="H12" s="9">
        <f t="shared" si="16"/>
        <v>0</v>
      </c>
      <c r="I12" s="69"/>
      <c r="J12" s="10">
        <f t="shared" si="17"/>
        <v>0</v>
      </c>
      <c r="K12" s="70"/>
      <c r="L12" s="67">
        <f t="shared" si="18"/>
        <v>0</v>
      </c>
      <c r="M12" s="66"/>
      <c r="N12" s="10">
        <f t="shared" si="19"/>
        <v>0</v>
      </c>
      <c r="O12" s="73"/>
      <c r="P12" s="72">
        <f t="shared" si="20"/>
        <v>0</v>
      </c>
      <c r="Q12" s="74"/>
      <c r="R12" s="72">
        <f t="shared" si="21"/>
        <v>0</v>
      </c>
      <c r="S12" s="146">
        <v>7.11</v>
      </c>
      <c r="T12" s="149">
        <f t="shared" si="22"/>
        <v>309</v>
      </c>
      <c r="U12" s="37"/>
      <c r="V12" s="38">
        <f t="shared" si="23"/>
        <v>0</v>
      </c>
      <c r="W12" s="37"/>
      <c r="X12" s="139">
        <f t="shared" si="24"/>
        <v>0</v>
      </c>
      <c r="Y12" s="68"/>
      <c r="Z12" s="44">
        <f t="shared" si="25"/>
        <v>0</v>
      </c>
      <c r="AA12" s="64">
        <v>6.72</v>
      </c>
      <c r="AB12" s="65">
        <f t="shared" si="26"/>
        <v>288</v>
      </c>
      <c r="AC12" s="41"/>
      <c r="AD12" s="9">
        <f t="shared" si="27"/>
        <v>0</v>
      </c>
      <c r="AE12" s="146">
        <v>27.45</v>
      </c>
      <c r="AF12" s="147">
        <f t="shared" si="28"/>
        <v>320</v>
      </c>
      <c r="AG12" s="41"/>
      <c r="AH12" s="9">
        <f t="shared" si="29"/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30"/>
        <v>12</v>
      </c>
      <c r="B13" s="27" t="s">
        <v>242</v>
      </c>
      <c r="C13" s="27" t="s">
        <v>80</v>
      </c>
      <c r="D13" s="11">
        <f>Z13</f>
        <v>618</v>
      </c>
      <c r="E13" s="14"/>
      <c r="F13" s="9">
        <f t="shared" si="15"/>
        <v>0</v>
      </c>
      <c r="G13" s="41"/>
      <c r="H13" s="9">
        <f t="shared" si="16"/>
        <v>0</v>
      </c>
      <c r="I13" s="69"/>
      <c r="J13" s="10">
        <f t="shared" si="17"/>
        <v>0</v>
      </c>
      <c r="K13" s="70"/>
      <c r="L13" s="67">
        <f t="shared" si="18"/>
        <v>0</v>
      </c>
      <c r="M13" s="66"/>
      <c r="N13" s="10">
        <f t="shared" si="19"/>
        <v>0</v>
      </c>
      <c r="O13" s="73"/>
      <c r="P13" s="72">
        <f t="shared" si="20"/>
        <v>0</v>
      </c>
      <c r="Q13" s="74"/>
      <c r="R13" s="72">
        <f t="shared" si="21"/>
        <v>0</v>
      </c>
      <c r="S13" s="30"/>
      <c r="T13" s="144">
        <f t="shared" si="22"/>
        <v>0</v>
      </c>
      <c r="U13" s="37"/>
      <c r="V13" s="38">
        <f t="shared" si="23"/>
        <v>0</v>
      </c>
      <c r="W13" s="37"/>
      <c r="X13" s="139">
        <f t="shared" si="24"/>
        <v>0</v>
      </c>
      <c r="Y13" s="146">
        <v>47.45</v>
      </c>
      <c r="Z13" s="147">
        <f t="shared" si="25"/>
        <v>618</v>
      </c>
      <c r="AA13" s="64"/>
      <c r="AB13" s="65">
        <f t="shared" si="26"/>
        <v>0</v>
      </c>
      <c r="AC13" s="41"/>
      <c r="AD13" s="9">
        <f t="shared" si="27"/>
        <v>0</v>
      </c>
      <c r="AE13" s="41"/>
      <c r="AF13" s="9">
        <f t="shared" si="28"/>
        <v>0</v>
      </c>
      <c r="AG13" s="41"/>
      <c r="AH13" s="9">
        <f t="shared" si="29"/>
        <v>0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30"/>
        <v>13</v>
      </c>
      <c r="B14" s="27" t="s">
        <v>27</v>
      </c>
      <c r="C14" s="27" t="s">
        <v>28</v>
      </c>
      <c r="D14" s="11">
        <f>P14+R14</f>
        <v>538</v>
      </c>
      <c r="E14" s="14"/>
      <c r="F14" s="9">
        <f t="shared" si="15"/>
        <v>0</v>
      </c>
      <c r="G14" s="41"/>
      <c r="H14" s="9">
        <f t="shared" si="16"/>
        <v>0</v>
      </c>
      <c r="I14" s="69"/>
      <c r="J14" s="10">
        <f t="shared" si="17"/>
        <v>0</v>
      </c>
      <c r="K14" s="70"/>
      <c r="L14" s="67">
        <f t="shared" si="18"/>
        <v>0</v>
      </c>
      <c r="M14" s="66"/>
      <c r="N14" s="10">
        <f t="shared" si="19"/>
        <v>0</v>
      </c>
      <c r="O14" s="148">
        <v>19.97</v>
      </c>
      <c r="P14" s="147">
        <f t="shared" si="20"/>
        <v>264</v>
      </c>
      <c r="Q14" s="146">
        <v>24.16</v>
      </c>
      <c r="R14" s="147">
        <f t="shared" si="21"/>
        <v>274</v>
      </c>
      <c r="S14" s="30"/>
      <c r="T14" s="144">
        <f t="shared" si="22"/>
        <v>0</v>
      </c>
      <c r="U14" s="37"/>
      <c r="V14" s="38">
        <f t="shared" si="23"/>
        <v>0</v>
      </c>
      <c r="W14" s="37"/>
      <c r="X14" s="139">
        <f t="shared" si="24"/>
        <v>0</v>
      </c>
      <c r="Y14" s="68"/>
      <c r="Z14" s="44">
        <f t="shared" si="25"/>
        <v>0</v>
      </c>
      <c r="AA14" s="64"/>
      <c r="AB14" s="65">
        <f t="shared" si="26"/>
        <v>0</v>
      </c>
      <c r="AC14" s="41"/>
      <c r="AD14" s="9">
        <f t="shared" si="27"/>
        <v>0</v>
      </c>
      <c r="AE14" s="41"/>
      <c r="AF14" s="9">
        <f t="shared" si="28"/>
        <v>0</v>
      </c>
      <c r="AG14" s="41"/>
      <c r="AH14" s="9">
        <f t="shared" si="29"/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30"/>
        <v>14</v>
      </c>
      <c r="B15" s="27" t="s">
        <v>29</v>
      </c>
      <c r="C15" s="27" t="s">
        <v>28</v>
      </c>
      <c r="D15" s="11">
        <f>P15+R15</f>
        <v>485</v>
      </c>
      <c r="E15" s="41"/>
      <c r="F15" s="9">
        <f t="shared" si="15"/>
        <v>0</v>
      </c>
      <c r="G15" s="41"/>
      <c r="H15" s="9">
        <f t="shared" si="16"/>
        <v>0</v>
      </c>
      <c r="I15" s="69"/>
      <c r="J15" s="10">
        <f t="shared" si="17"/>
        <v>0</v>
      </c>
      <c r="K15" s="70"/>
      <c r="L15" s="67">
        <f t="shared" si="18"/>
        <v>0</v>
      </c>
      <c r="M15" s="66"/>
      <c r="N15" s="10">
        <f t="shared" si="19"/>
        <v>0</v>
      </c>
      <c r="O15" s="148">
        <v>21.48</v>
      </c>
      <c r="P15" s="147">
        <f t="shared" si="20"/>
        <v>289</v>
      </c>
      <c r="Q15" s="146">
        <v>18.41</v>
      </c>
      <c r="R15" s="147">
        <f t="shared" si="21"/>
        <v>196</v>
      </c>
      <c r="S15" s="30"/>
      <c r="T15" s="144">
        <f t="shared" si="22"/>
        <v>0</v>
      </c>
      <c r="U15" s="37"/>
      <c r="V15" s="38">
        <f t="shared" si="23"/>
        <v>0</v>
      </c>
      <c r="W15" s="37"/>
      <c r="X15" s="139">
        <f t="shared" si="24"/>
        <v>0</v>
      </c>
      <c r="Y15" s="68"/>
      <c r="Z15" s="44">
        <f t="shared" si="25"/>
        <v>0</v>
      </c>
      <c r="AA15" s="64"/>
      <c r="AB15" s="65">
        <f t="shared" si="26"/>
        <v>0</v>
      </c>
      <c r="AC15" s="41"/>
      <c r="AD15" s="9">
        <f t="shared" si="27"/>
        <v>0</v>
      </c>
      <c r="AE15" s="41"/>
      <c r="AF15" s="9">
        <f t="shared" si="28"/>
        <v>0</v>
      </c>
      <c r="AG15" s="41"/>
      <c r="AH15" s="9">
        <f t="shared" si="29"/>
        <v>0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30"/>
        <v>15</v>
      </c>
      <c r="B16" s="170" t="s">
        <v>294</v>
      </c>
      <c r="C16" s="170" t="s">
        <v>36</v>
      </c>
      <c r="D16" s="169">
        <f>AH16</f>
        <v>347</v>
      </c>
      <c r="E16" s="41"/>
      <c r="F16" s="9">
        <f t="shared" si="15"/>
        <v>0</v>
      </c>
      <c r="G16" s="41"/>
      <c r="H16" s="9">
        <f t="shared" si="16"/>
        <v>0</v>
      </c>
      <c r="I16" s="69"/>
      <c r="J16" s="10">
        <f t="shared" si="17"/>
        <v>0</v>
      </c>
      <c r="K16" s="70"/>
      <c r="L16" s="67">
        <f t="shared" si="18"/>
        <v>0</v>
      </c>
      <c r="M16" s="66"/>
      <c r="N16" s="10">
        <f t="shared" si="19"/>
        <v>0</v>
      </c>
      <c r="O16" s="73"/>
      <c r="P16" s="72">
        <f t="shared" si="20"/>
        <v>0</v>
      </c>
      <c r="Q16" s="74"/>
      <c r="R16" s="72">
        <f t="shared" si="21"/>
        <v>0</v>
      </c>
      <c r="S16" s="30"/>
      <c r="T16" s="144">
        <f t="shared" si="22"/>
        <v>0</v>
      </c>
      <c r="U16" s="37"/>
      <c r="V16" s="38">
        <f t="shared" si="23"/>
        <v>0</v>
      </c>
      <c r="W16" s="37"/>
      <c r="X16" s="139">
        <f t="shared" si="24"/>
        <v>0</v>
      </c>
      <c r="Y16" s="68"/>
      <c r="Z16" s="44">
        <f t="shared" si="25"/>
        <v>0</v>
      </c>
      <c r="AA16" s="64"/>
      <c r="AB16" s="65">
        <f t="shared" si="26"/>
        <v>0</v>
      </c>
      <c r="AC16" s="41"/>
      <c r="AD16" s="9">
        <f t="shared" si="27"/>
        <v>0</v>
      </c>
      <c r="AE16" s="41"/>
      <c r="AF16" s="9">
        <f t="shared" si="28"/>
        <v>0</v>
      </c>
      <c r="AG16" s="146">
        <v>24.97</v>
      </c>
      <c r="AH16" s="147">
        <f t="shared" si="29"/>
        <v>347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30"/>
        <v>16</v>
      </c>
      <c r="B17" s="27" t="s">
        <v>217</v>
      </c>
      <c r="C17" s="27" t="s">
        <v>72</v>
      </c>
      <c r="D17" s="11">
        <f>X17</f>
        <v>170</v>
      </c>
      <c r="E17" s="14"/>
      <c r="F17" s="9">
        <f t="shared" si="15"/>
        <v>0</v>
      </c>
      <c r="G17" s="41"/>
      <c r="H17" s="9">
        <f t="shared" si="16"/>
        <v>0</v>
      </c>
      <c r="I17" s="69"/>
      <c r="J17" s="10">
        <f t="shared" si="17"/>
        <v>0</v>
      </c>
      <c r="K17" s="70"/>
      <c r="L17" s="67">
        <f t="shared" si="18"/>
        <v>0</v>
      </c>
      <c r="M17" s="66"/>
      <c r="N17" s="10">
        <f t="shared" si="19"/>
        <v>0</v>
      </c>
      <c r="O17" s="73"/>
      <c r="P17" s="72">
        <f t="shared" si="20"/>
        <v>0</v>
      </c>
      <c r="Q17" s="74"/>
      <c r="R17" s="72">
        <f t="shared" si="21"/>
        <v>0</v>
      </c>
      <c r="S17" s="30"/>
      <c r="T17" s="144">
        <f t="shared" si="22"/>
        <v>0</v>
      </c>
      <c r="U17" s="37"/>
      <c r="V17" s="38">
        <f t="shared" si="23"/>
        <v>0</v>
      </c>
      <c r="W17" s="146">
        <v>14</v>
      </c>
      <c r="X17" s="147">
        <f t="shared" si="24"/>
        <v>170</v>
      </c>
      <c r="Y17" s="68"/>
      <c r="Z17" s="44">
        <f t="shared" si="25"/>
        <v>0</v>
      </c>
      <c r="AA17" s="64"/>
      <c r="AB17" s="65">
        <f t="shared" si="26"/>
        <v>0</v>
      </c>
      <c r="AC17" s="41"/>
      <c r="AD17" s="9">
        <f t="shared" si="27"/>
        <v>0</v>
      </c>
      <c r="AE17" s="41"/>
      <c r="AF17" s="9">
        <f t="shared" si="28"/>
        <v>0</v>
      </c>
      <c r="AG17" s="41"/>
      <c r="AH17" s="9">
        <f t="shared" si="29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30"/>
        <v>17</v>
      </c>
      <c r="B18" s="27"/>
      <c r="C18" s="27"/>
      <c r="D18" s="11"/>
      <c r="E18" s="14"/>
      <c r="F18" s="9">
        <f t="shared" si="15"/>
        <v>0</v>
      </c>
      <c r="G18" s="41"/>
      <c r="H18" s="9">
        <f t="shared" si="16"/>
        <v>0</v>
      </c>
      <c r="I18" s="69"/>
      <c r="J18" s="10">
        <f t="shared" si="17"/>
        <v>0</v>
      </c>
      <c r="K18" s="70"/>
      <c r="L18" s="67">
        <f t="shared" si="18"/>
        <v>0</v>
      </c>
      <c r="M18" s="66"/>
      <c r="N18" s="10">
        <f t="shared" si="19"/>
        <v>0</v>
      </c>
      <c r="O18" s="73"/>
      <c r="P18" s="72">
        <f t="shared" si="20"/>
        <v>0</v>
      </c>
      <c r="Q18" s="74"/>
      <c r="R18" s="72">
        <f t="shared" si="21"/>
        <v>0</v>
      </c>
      <c r="S18" s="30"/>
      <c r="T18" s="144">
        <f t="shared" si="22"/>
        <v>0</v>
      </c>
      <c r="U18" s="37"/>
      <c r="V18" s="38">
        <f t="shared" si="23"/>
        <v>0</v>
      </c>
      <c r="W18" s="37"/>
      <c r="X18" s="139">
        <f t="shared" si="24"/>
        <v>0</v>
      </c>
      <c r="Y18" s="68"/>
      <c r="Z18" s="44">
        <f t="shared" si="25"/>
        <v>0</v>
      </c>
      <c r="AA18" s="64"/>
      <c r="AB18" s="65">
        <f t="shared" si="26"/>
        <v>0</v>
      </c>
      <c r="AC18" s="41"/>
      <c r="AD18" s="9">
        <f t="shared" si="27"/>
        <v>0</v>
      </c>
      <c r="AE18" s="41"/>
      <c r="AF18" s="9">
        <f t="shared" si="28"/>
        <v>0</v>
      </c>
      <c r="AG18" s="41"/>
      <c r="AH18" s="9">
        <f t="shared" si="29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30"/>
        <v>18</v>
      </c>
      <c r="B19" s="170"/>
      <c r="C19" s="170"/>
      <c r="D19" s="169"/>
      <c r="E19" s="41"/>
      <c r="F19" s="9">
        <f t="shared" si="15"/>
        <v>0</v>
      </c>
      <c r="G19" s="41"/>
      <c r="H19" s="9">
        <f t="shared" si="16"/>
        <v>0</v>
      </c>
      <c r="I19" s="69"/>
      <c r="J19" s="10">
        <f t="shared" si="17"/>
        <v>0</v>
      </c>
      <c r="K19" s="70"/>
      <c r="L19" s="67">
        <f t="shared" si="18"/>
        <v>0</v>
      </c>
      <c r="M19" s="66"/>
      <c r="N19" s="10">
        <f t="shared" si="19"/>
        <v>0</v>
      </c>
      <c r="O19" s="73"/>
      <c r="P19" s="72">
        <f t="shared" si="20"/>
        <v>0</v>
      </c>
      <c r="Q19" s="74"/>
      <c r="R19" s="72">
        <f t="shared" si="21"/>
        <v>0</v>
      </c>
      <c r="S19" s="30"/>
      <c r="T19" s="144">
        <f t="shared" si="22"/>
        <v>0</v>
      </c>
      <c r="U19" s="37"/>
      <c r="V19" s="38">
        <f t="shared" si="23"/>
        <v>0</v>
      </c>
      <c r="W19" s="37"/>
      <c r="X19" s="139">
        <f t="shared" si="24"/>
        <v>0</v>
      </c>
      <c r="Y19" s="68"/>
      <c r="Z19" s="44">
        <f t="shared" si="25"/>
        <v>0</v>
      </c>
      <c r="AA19" s="64"/>
      <c r="AB19" s="65">
        <f t="shared" si="26"/>
        <v>0</v>
      </c>
      <c r="AC19" s="41"/>
      <c r="AD19" s="9">
        <f t="shared" si="27"/>
        <v>0</v>
      </c>
      <c r="AE19" s="41"/>
      <c r="AF19" s="9">
        <f t="shared" si="28"/>
        <v>0</v>
      </c>
      <c r="AG19" s="41"/>
      <c r="AH19" s="9">
        <f t="shared" si="29"/>
        <v>0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30"/>
        <v>19</v>
      </c>
      <c r="B20" s="27"/>
      <c r="C20" s="27"/>
      <c r="D20" s="11"/>
      <c r="E20" s="14"/>
      <c r="F20" s="9">
        <f t="shared" si="15"/>
        <v>0</v>
      </c>
      <c r="G20" s="41"/>
      <c r="H20" s="9">
        <f t="shared" si="16"/>
        <v>0</v>
      </c>
      <c r="I20" s="69"/>
      <c r="J20" s="10">
        <f t="shared" si="17"/>
        <v>0</v>
      </c>
      <c r="K20" s="70"/>
      <c r="L20" s="67">
        <f t="shared" si="18"/>
        <v>0</v>
      </c>
      <c r="M20" s="66"/>
      <c r="N20" s="10">
        <f t="shared" si="19"/>
        <v>0</v>
      </c>
      <c r="O20" s="73"/>
      <c r="P20" s="72">
        <f t="shared" si="20"/>
        <v>0</v>
      </c>
      <c r="Q20" s="74"/>
      <c r="R20" s="72">
        <f t="shared" si="21"/>
        <v>0</v>
      </c>
      <c r="S20" s="30"/>
      <c r="T20" s="144">
        <f t="shared" si="22"/>
        <v>0</v>
      </c>
      <c r="U20" s="37"/>
      <c r="V20" s="38">
        <f t="shared" si="23"/>
        <v>0</v>
      </c>
      <c r="W20" s="37"/>
      <c r="X20" s="139">
        <f t="shared" si="24"/>
        <v>0</v>
      </c>
      <c r="Y20" s="68"/>
      <c r="Z20" s="44">
        <f t="shared" si="25"/>
        <v>0</v>
      </c>
      <c r="AA20" s="64"/>
      <c r="AB20" s="65">
        <f t="shared" si="26"/>
        <v>0</v>
      </c>
      <c r="AC20" s="41"/>
      <c r="AD20" s="9">
        <f t="shared" si="27"/>
        <v>0</v>
      </c>
      <c r="AE20" s="41"/>
      <c r="AF20" s="9">
        <f t="shared" si="28"/>
        <v>0</v>
      </c>
      <c r="AG20" s="41"/>
      <c r="AH20" s="9">
        <f t="shared" si="29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30"/>
        <v>20</v>
      </c>
      <c r="B21" s="27"/>
      <c r="C21" s="27"/>
      <c r="F21" s="9">
        <f t="shared" ref="F21:F23" si="31">ROUNDDOWN(IF(E21=0,0,(1010/((60.38/E21)^1.1765))-10),0)</f>
        <v>0</v>
      </c>
      <c r="G21" s="41"/>
      <c r="H21" s="9">
        <f t="shared" ref="H21:H23" si="32">ROUNDDOWN(IF(G21=0,0,(1010/((62.58/G21)^1.0309))-10),0)</f>
        <v>0</v>
      </c>
      <c r="I21" s="69"/>
      <c r="J21" s="10">
        <f t="shared" ref="J21:J23" si="33">ROUNDDOWN(IF(I21=0,0,(1010/((60.38/I21)^1.1765))-10),0)</f>
        <v>0</v>
      </c>
      <c r="K21" s="70"/>
      <c r="L21" s="67">
        <f t="shared" ref="L21:L23" si="34">ROUNDDOWN(IF(K21=0,0,(1010/((18.28/K21)^1.2195))-10),0)</f>
        <v>0</v>
      </c>
      <c r="M21" s="66"/>
      <c r="N21" s="10">
        <f t="shared" ref="N21:N23" si="35">ROUNDDOWN(IF(M21=0,0,(1010/((71.02/M21)^1.1765))-10),0)</f>
        <v>0</v>
      </c>
      <c r="O21" s="73"/>
      <c r="P21" s="72">
        <f t="shared" ref="P21:P23" si="36">ROUNDDOWN(IF(O21=0,0,(1010/((60.38/O21)^1.1765))-10),0)</f>
        <v>0</v>
      </c>
      <c r="Q21" s="74"/>
      <c r="R21" s="72">
        <f t="shared" ref="R21:R23" si="37">ROUNDDOWN(IF(Q21=0,0,(1010/((71.02/Q21)^1.1765))-10),0)</f>
        <v>0</v>
      </c>
      <c r="S21" s="30"/>
      <c r="T21" s="144">
        <f t="shared" ref="T21:T23" si="38">ROUNDDOWN(IF(S21=0,0,(1010/((18.28/S21)^1.2195))-10),0)</f>
        <v>0</v>
      </c>
      <c r="U21" s="37"/>
      <c r="V21" s="38">
        <f t="shared" ref="V21:V23" si="39">ROUNDDOWN(IF(U21=0,0,(1010/((18.28/U21)^1.2195))-10),0)</f>
        <v>0</v>
      </c>
      <c r="W21" s="37"/>
      <c r="X21" s="139">
        <f t="shared" ref="X21:X23" si="40">ROUNDDOWN(IF(W21=0,0,(1010/((60.38/W21)^1.1765))-10),0)</f>
        <v>0</v>
      </c>
      <c r="Y21" s="68"/>
      <c r="Z21" s="44">
        <f t="shared" ref="Z21:Z23" si="41">ROUNDDOWN(IF(Y21=0,0,(1010/((71.02/Y21)^1.1765))-10),0)</f>
        <v>0</v>
      </c>
      <c r="AA21" s="64"/>
      <c r="AB21" s="65">
        <f t="shared" ref="AB21:AB23" si="42">ROUNDDOWN(IF(AA21=0,0,(1010/((18.28/AA21)^1.2195))-10),0)</f>
        <v>0</v>
      </c>
      <c r="AC21" s="41"/>
      <c r="AD21" s="9">
        <f t="shared" ref="AD21:AD23" si="43">ROUNDDOWN(IF(AC21=0,0,(1010/((62.58/AC21)^1.0309))-10),0)</f>
        <v>0</v>
      </c>
      <c r="AE21" s="41"/>
      <c r="AF21" s="9">
        <f t="shared" ref="AF21:AF23" si="44">ROUNDDOWN(IF(AE21=0,0,(1010/((71.02/AE21)^1.1765))-10),0)</f>
        <v>0</v>
      </c>
      <c r="AG21" s="41"/>
      <c r="AH21" s="9">
        <f t="shared" ref="AH21:AH23" si="45">ROUNDDOWN(IF(AG21=0,0,(1010/((60.38/AG21)^1.1765))-10),0)</f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30"/>
        <v>21</v>
      </c>
      <c r="B22" s="27"/>
      <c r="C22" s="27"/>
      <c r="F22" s="9">
        <f t="shared" si="31"/>
        <v>0</v>
      </c>
      <c r="G22" s="41"/>
      <c r="H22" s="9">
        <f t="shared" si="32"/>
        <v>0</v>
      </c>
      <c r="I22" s="69"/>
      <c r="J22" s="10">
        <f t="shared" si="33"/>
        <v>0</v>
      </c>
      <c r="K22" s="70"/>
      <c r="L22" s="67">
        <f t="shared" si="34"/>
        <v>0</v>
      </c>
      <c r="M22" s="66"/>
      <c r="N22" s="10">
        <f t="shared" si="35"/>
        <v>0</v>
      </c>
      <c r="O22" s="73"/>
      <c r="P22" s="72">
        <f t="shared" si="36"/>
        <v>0</v>
      </c>
      <c r="Q22" s="74"/>
      <c r="R22" s="72">
        <f t="shared" si="37"/>
        <v>0</v>
      </c>
      <c r="S22" s="30"/>
      <c r="T22" s="144">
        <f t="shared" si="38"/>
        <v>0</v>
      </c>
      <c r="U22" s="37"/>
      <c r="V22" s="38">
        <f t="shared" si="39"/>
        <v>0</v>
      </c>
      <c r="W22" s="37"/>
      <c r="X22" s="139">
        <f t="shared" si="40"/>
        <v>0</v>
      </c>
      <c r="Y22" s="68"/>
      <c r="Z22" s="44">
        <f t="shared" si="41"/>
        <v>0</v>
      </c>
      <c r="AA22" s="64"/>
      <c r="AB22" s="65">
        <f t="shared" si="42"/>
        <v>0</v>
      </c>
      <c r="AC22" s="41"/>
      <c r="AD22" s="9">
        <f t="shared" si="43"/>
        <v>0</v>
      </c>
      <c r="AE22" s="41"/>
      <c r="AF22" s="9">
        <f t="shared" si="44"/>
        <v>0</v>
      </c>
      <c r="AG22" s="41"/>
      <c r="AH22" s="9">
        <f t="shared" si="45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30"/>
        <v>22</v>
      </c>
      <c r="B23" s="27"/>
      <c r="C23" s="27"/>
      <c r="F23" s="9">
        <f t="shared" si="31"/>
        <v>0</v>
      </c>
      <c r="G23" s="41"/>
      <c r="H23" s="9">
        <f t="shared" si="32"/>
        <v>0</v>
      </c>
      <c r="I23" s="69"/>
      <c r="J23" s="10">
        <f t="shared" si="33"/>
        <v>0</v>
      </c>
      <c r="K23" s="70"/>
      <c r="L23" s="67">
        <f t="shared" si="34"/>
        <v>0</v>
      </c>
      <c r="M23" s="66"/>
      <c r="N23" s="10">
        <f t="shared" si="35"/>
        <v>0</v>
      </c>
      <c r="O23" s="73"/>
      <c r="P23" s="72">
        <f t="shared" si="36"/>
        <v>0</v>
      </c>
      <c r="Q23" s="74"/>
      <c r="R23" s="72">
        <f t="shared" si="37"/>
        <v>0</v>
      </c>
      <c r="S23" s="30"/>
      <c r="T23" s="144">
        <f t="shared" si="38"/>
        <v>0</v>
      </c>
      <c r="U23" s="37"/>
      <c r="V23" s="38">
        <f t="shared" si="39"/>
        <v>0</v>
      </c>
      <c r="W23" s="37"/>
      <c r="X23" s="139">
        <f t="shared" si="40"/>
        <v>0</v>
      </c>
      <c r="Y23" s="68"/>
      <c r="Z23" s="44">
        <f t="shared" si="41"/>
        <v>0</v>
      </c>
      <c r="AA23" s="64"/>
      <c r="AB23" s="65">
        <f t="shared" si="42"/>
        <v>0</v>
      </c>
      <c r="AC23" s="41"/>
      <c r="AD23" s="9">
        <f t="shared" si="43"/>
        <v>0</v>
      </c>
      <c r="AE23" s="41"/>
      <c r="AF23" s="9">
        <f t="shared" si="44"/>
        <v>0</v>
      </c>
      <c r="AG23" s="41"/>
      <c r="AH23" s="9">
        <f t="shared" si="45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30"/>
        <v>23</v>
      </c>
      <c r="B24" s="27"/>
      <c r="C24" s="27"/>
      <c r="F24" s="9">
        <f t="shared" si="0"/>
        <v>0</v>
      </c>
      <c r="G24" s="41"/>
      <c r="H24" s="9">
        <f t="shared" si="1"/>
        <v>0</v>
      </c>
      <c r="I24" s="69"/>
      <c r="J24" s="10">
        <f t="shared" si="2"/>
        <v>0</v>
      </c>
      <c r="K24" s="70"/>
      <c r="L24" s="67">
        <f t="shared" si="3"/>
        <v>0</v>
      </c>
      <c r="M24" s="66"/>
      <c r="N24" s="10">
        <f t="shared" si="4"/>
        <v>0</v>
      </c>
      <c r="O24" s="73"/>
      <c r="P24" s="72">
        <f t="shared" si="5"/>
        <v>0</v>
      </c>
      <c r="Q24" s="74"/>
      <c r="R24" s="72">
        <f t="shared" si="6"/>
        <v>0</v>
      </c>
      <c r="S24" s="30"/>
      <c r="T24" s="144">
        <f t="shared" si="7"/>
        <v>0</v>
      </c>
      <c r="U24" s="37"/>
      <c r="V24" s="38">
        <f t="shared" si="8"/>
        <v>0</v>
      </c>
      <c r="W24" s="37"/>
      <c r="X24" s="139">
        <f t="shared" si="9"/>
        <v>0</v>
      </c>
      <c r="Y24" s="68"/>
      <c r="Z24" s="44">
        <f t="shared" si="10"/>
        <v>0</v>
      </c>
      <c r="AA24" s="64"/>
      <c r="AB24" s="65">
        <f t="shared" si="11"/>
        <v>0</v>
      </c>
      <c r="AC24" s="41"/>
      <c r="AD24" s="9">
        <f t="shared" si="12"/>
        <v>0</v>
      </c>
      <c r="AE24" s="41"/>
      <c r="AF24" s="9">
        <f t="shared" si="13"/>
        <v>0</v>
      </c>
      <c r="AG24" s="41"/>
      <c r="AH24" s="9">
        <f t="shared" si="14"/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30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37"/>
      <c r="V25" s="38">
        <f t="shared" si="8"/>
        <v>0</v>
      </c>
      <c r="W25" s="37"/>
      <c r="X25" s="139">
        <f t="shared" si="9"/>
        <v>0</v>
      </c>
      <c r="Y25" s="68"/>
      <c r="Z25" s="44">
        <f t="shared" si="10"/>
        <v>0</v>
      </c>
      <c r="AA25" s="64"/>
      <c r="AB25" s="65">
        <f t="shared" si="11"/>
        <v>0</v>
      </c>
      <c r="AC25" s="41"/>
      <c r="AD25" s="9">
        <f t="shared" si="12"/>
        <v>0</v>
      </c>
      <c r="AE25" s="41"/>
      <c r="AF25" s="9">
        <f t="shared" si="13"/>
        <v>0</v>
      </c>
      <c r="AG25" s="41"/>
      <c r="AH25" s="9">
        <f t="shared" si="14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30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37"/>
      <c r="V26" s="38">
        <f t="shared" si="8"/>
        <v>0</v>
      </c>
      <c r="W26" s="37"/>
      <c r="X26" s="139">
        <f t="shared" si="9"/>
        <v>0</v>
      </c>
      <c r="Y26" s="68"/>
      <c r="Z26" s="44">
        <f t="shared" si="10"/>
        <v>0</v>
      </c>
      <c r="AA26" s="64"/>
      <c r="AB26" s="65">
        <f t="shared" si="11"/>
        <v>0</v>
      </c>
      <c r="AC26" s="41"/>
      <c r="AD26" s="9">
        <f t="shared" si="12"/>
        <v>0</v>
      </c>
      <c r="AE26" s="41"/>
      <c r="AF26" s="9">
        <f t="shared" si="13"/>
        <v>0</v>
      </c>
      <c r="AG26" s="41"/>
      <c r="AH26" s="9">
        <f t="shared" si="14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30"/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37"/>
      <c r="V27" s="38">
        <f t="shared" si="8"/>
        <v>0</v>
      </c>
      <c r="W27" s="37"/>
      <c r="X27" s="139">
        <f t="shared" si="9"/>
        <v>0</v>
      </c>
      <c r="Y27" s="68"/>
      <c r="Z27" s="44">
        <f t="shared" si="10"/>
        <v>0</v>
      </c>
      <c r="AA27" s="64"/>
      <c r="AB27" s="65">
        <f t="shared" si="11"/>
        <v>0</v>
      </c>
      <c r="AC27" s="41"/>
      <c r="AD27" s="9">
        <f t="shared" si="12"/>
        <v>0</v>
      </c>
      <c r="AE27" s="41"/>
      <c r="AF27" s="9">
        <f t="shared" si="13"/>
        <v>0</v>
      </c>
      <c r="AG27" s="41"/>
      <c r="AH27" s="9">
        <f t="shared" si="14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30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37"/>
      <c r="V28" s="38">
        <f t="shared" si="8"/>
        <v>0</v>
      </c>
      <c r="W28" s="37"/>
      <c r="X28" s="139">
        <f t="shared" si="9"/>
        <v>0</v>
      </c>
      <c r="Y28" s="68"/>
      <c r="Z28" s="44">
        <f t="shared" si="10"/>
        <v>0</v>
      </c>
      <c r="AA28" s="64"/>
      <c r="AB28" s="65">
        <f t="shared" si="11"/>
        <v>0</v>
      </c>
      <c r="AC28" s="41"/>
      <c r="AD28" s="9">
        <f t="shared" si="12"/>
        <v>0</v>
      </c>
      <c r="AE28" s="41"/>
      <c r="AF28" s="9">
        <f t="shared" si="13"/>
        <v>0</v>
      </c>
      <c r="AG28" s="41"/>
      <c r="AH28" s="9">
        <f t="shared" si="14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30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37"/>
      <c r="V29" s="38">
        <f t="shared" si="8"/>
        <v>0</v>
      </c>
      <c r="W29" s="37"/>
      <c r="X29" s="139">
        <f t="shared" si="9"/>
        <v>0</v>
      </c>
      <c r="Y29" s="68"/>
      <c r="Z29" s="44">
        <f t="shared" si="10"/>
        <v>0</v>
      </c>
      <c r="AA29" s="64"/>
      <c r="AB29" s="65">
        <f t="shared" si="11"/>
        <v>0</v>
      </c>
      <c r="AC29" s="41"/>
      <c r="AD29" s="9">
        <f t="shared" si="12"/>
        <v>0</v>
      </c>
      <c r="AE29" s="41"/>
      <c r="AF29" s="9">
        <f t="shared" si="13"/>
        <v>0</v>
      </c>
      <c r="AG29" s="41"/>
      <c r="AH29" s="9">
        <f t="shared" si="14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</sheetData>
  <sortState xmlns:xlrd2="http://schemas.microsoft.com/office/spreadsheetml/2017/richdata2" ref="B2:AN29">
    <sortCondition descending="1" ref="D2:D29"/>
  </sortState>
  <pageMargins left="0.25" right="0.25" top="0.75" bottom="0.75" header="0.3" footer="0.3"/>
  <pageSetup paperSize="8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61E2-C1FB-4195-B66E-86BD10FF1CB3}">
  <sheetPr>
    <pageSetUpPr fitToPage="1"/>
  </sheetPr>
  <dimension ref="A1:AN1789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141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172" t="s">
        <v>49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168" t="s">
        <v>59</v>
      </c>
      <c r="C2" s="168" t="s">
        <v>60</v>
      </c>
      <c r="D2" s="169">
        <f>V2+AD2+AH2</f>
        <v>1928</v>
      </c>
      <c r="E2" s="41">
        <v>40.58</v>
      </c>
      <c r="F2" s="9">
        <f t="shared" ref="F2:F29" si="0">ROUNDDOWN(IF(E2=0,0,(1010/((60.38/E2)^1.1765))-10),0)</f>
        <v>622</v>
      </c>
      <c r="G2" s="41">
        <v>45.54</v>
      </c>
      <c r="H2" s="9">
        <f t="shared" ref="H2:H29" si="1">ROUNDDOWN(IF(G2=0,0,(1010/((62.58/G2)^1.0309))-10),0)</f>
        <v>717</v>
      </c>
      <c r="I2" s="69"/>
      <c r="J2" s="10">
        <f t="shared" ref="J2:J29" si="2">ROUNDDOWN(IF(I2=0,0,(1010/((60.38/I2)^1.1765))-10),0)</f>
        <v>0</v>
      </c>
      <c r="K2" s="70"/>
      <c r="L2" s="67">
        <f t="shared" ref="L2:L29" si="3">ROUNDDOWN(IF(K2=0,0,(1010/((18.28/K2)^1.2195))-10),0)</f>
        <v>0</v>
      </c>
      <c r="M2" s="66"/>
      <c r="N2" s="10">
        <f t="shared" ref="N2:N29" si="4">ROUNDDOWN(IF(M2=0,0,(1010/((71.02/M2)^1.1765))-10),0)</f>
        <v>0</v>
      </c>
      <c r="O2" s="73"/>
      <c r="P2" s="72">
        <f t="shared" ref="P2:P29" si="5">ROUNDDOWN(IF(O2=0,0,(1010/((60.38/O2)^1.1765))-10),0)</f>
        <v>0</v>
      </c>
      <c r="Q2" s="74"/>
      <c r="R2" s="72">
        <f t="shared" ref="R2:R29" si="6">ROUNDDOWN(IF(Q2=0,0,(1010/((71.02/Q2)^1.1765))-10),0)</f>
        <v>0</v>
      </c>
      <c r="S2" s="30"/>
      <c r="T2" s="144">
        <f t="shared" ref="T2:T29" si="7">ROUNDDOWN(IF(S2=0,0,(1010/((18.28/S2)^1.2195))-10),0)</f>
        <v>0</v>
      </c>
      <c r="U2" s="146">
        <v>11.51</v>
      </c>
      <c r="V2" s="149">
        <f t="shared" ref="V2:V29" si="8">ROUNDDOWN(IF(U2=0,0,(1010/((18.28/U2)^1.2195))-10),0)</f>
        <v>564</v>
      </c>
      <c r="W2" s="37">
        <v>39.75</v>
      </c>
      <c r="X2" s="139">
        <f t="shared" ref="X2:X29" si="9">ROUNDDOWN(IF(W2=0,0,(1010/((60.38/W2)^1.1765))-10),0)</f>
        <v>607</v>
      </c>
      <c r="Y2" s="68"/>
      <c r="Z2" s="44">
        <f t="shared" ref="Z2:Z29" si="10">ROUNDDOWN(IF(Y2=0,0,(1010/((71.02/Y2)^1.1765))-10),0)</f>
        <v>0</v>
      </c>
      <c r="AA2" s="64">
        <v>11.76</v>
      </c>
      <c r="AB2" s="65">
        <f t="shared" ref="AB2:AB29" si="11">ROUNDDOWN(IF(AA2=0,0,(1010/((18.28/AA2)^1.2195))-10),0)</f>
        <v>579</v>
      </c>
      <c r="AC2" s="146">
        <v>45.6</v>
      </c>
      <c r="AD2" s="147">
        <f t="shared" ref="AD2:AD29" si="12">ROUNDDOWN(IF(AC2=0,0,(1010/((62.58/AC2)^1.0309))-10),0)</f>
        <v>718</v>
      </c>
      <c r="AE2" s="41">
        <v>29.33</v>
      </c>
      <c r="AF2" s="9">
        <f t="shared" ref="AF2:AF29" si="13">ROUNDDOWN(IF(AE2=0,0,(1010/((71.02/AE2)^1.1765))-10),0)</f>
        <v>346</v>
      </c>
      <c r="AG2" s="146">
        <v>41.86</v>
      </c>
      <c r="AH2" s="147">
        <f t="shared" ref="AH2:AH29" si="14">ROUNDDOWN(IF(AG2=0,0,(1010/((60.38/AG2)^1.1765))-10),0)</f>
        <v>646</v>
      </c>
      <c r="AI2" s="2"/>
      <c r="AJ2" s="2"/>
      <c r="AK2" s="2"/>
      <c r="AL2" s="2"/>
      <c r="AM2" s="2"/>
      <c r="AN2" s="2"/>
    </row>
    <row r="3" spans="1:40" x14ac:dyDescent="0.25">
      <c r="A3" s="27">
        <f>A2+1</f>
        <v>2</v>
      </c>
      <c r="B3" s="170" t="s">
        <v>62</v>
      </c>
      <c r="C3" s="170" t="s">
        <v>179</v>
      </c>
      <c r="D3" s="169">
        <f>V3+AD3+AH3</f>
        <v>1756</v>
      </c>
      <c r="E3" s="41">
        <v>20.62</v>
      </c>
      <c r="F3" s="9">
        <f t="shared" ref="F3:F9" si="15">ROUNDDOWN(IF(E3=0,0,(1010/((60.38/E3)^1.1765))-10),0)</f>
        <v>275</v>
      </c>
      <c r="G3" s="41">
        <v>36.46</v>
      </c>
      <c r="H3" s="9">
        <f t="shared" ref="H3:H9" si="16">ROUNDDOWN(IF(G3=0,0,(1010/((62.58/G3)^1.0309))-10),0)</f>
        <v>568</v>
      </c>
      <c r="I3" s="69"/>
      <c r="J3" s="10">
        <f t="shared" ref="J3:J9" si="17">ROUNDDOWN(IF(I3=0,0,(1010/((60.38/I3)^1.1765))-10),0)</f>
        <v>0</v>
      </c>
      <c r="K3" s="70"/>
      <c r="L3" s="67">
        <f t="shared" ref="L3:L9" si="18">ROUNDDOWN(IF(K3=0,0,(1010/((18.28/K3)^1.2195))-10),0)</f>
        <v>0</v>
      </c>
      <c r="M3" s="66"/>
      <c r="N3" s="10">
        <f t="shared" ref="N3:N9" si="19">ROUNDDOWN(IF(M3=0,0,(1010/((71.02/M3)^1.1765))-10),0)</f>
        <v>0</v>
      </c>
      <c r="O3" s="73"/>
      <c r="P3" s="72">
        <f t="shared" ref="P3:P9" si="20">ROUNDDOWN(IF(O3=0,0,(1010/((60.38/O3)^1.1765))-10),0)</f>
        <v>0</v>
      </c>
      <c r="Q3" s="74"/>
      <c r="R3" s="72">
        <f t="shared" ref="R3:R9" si="21">ROUNDDOWN(IF(Q3=0,0,(1010/((71.02/Q3)^1.1765))-10),0)</f>
        <v>0</v>
      </c>
      <c r="S3" s="30"/>
      <c r="T3" s="144">
        <f t="shared" ref="T3:T9" si="22">ROUNDDOWN(IF(S3=0,0,(1010/((18.28/S3)^1.2195))-10),0)</f>
        <v>0</v>
      </c>
      <c r="U3" s="146">
        <v>10.86</v>
      </c>
      <c r="V3" s="149">
        <f t="shared" ref="V3:V9" si="23">ROUNDDOWN(IF(U3=0,0,(1010/((18.28/U3)^1.2195))-10),0)</f>
        <v>525</v>
      </c>
      <c r="W3" s="156">
        <v>28.25</v>
      </c>
      <c r="X3" s="139">
        <f t="shared" ref="X3:X9" si="24">ROUNDDOWN(IF(W3=0,0,(1010/((60.38/W3)^1.1765))-10),0)</f>
        <v>403</v>
      </c>
      <c r="Y3" s="68"/>
      <c r="Z3" s="44">
        <f t="shared" ref="Z3:Z9" si="25">ROUNDDOWN(IF(Y3=0,0,(1010/((71.02/Y3)^1.1765))-10),0)</f>
        <v>0</v>
      </c>
      <c r="AA3" s="64">
        <v>10.83</v>
      </c>
      <c r="AB3" s="65">
        <f t="shared" ref="AB3:AB9" si="26">ROUNDDOWN(IF(AA3=0,0,(1010/((18.28/AA3)^1.2195))-10),0)</f>
        <v>523</v>
      </c>
      <c r="AC3" s="146">
        <v>41.1</v>
      </c>
      <c r="AD3" s="147">
        <f t="shared" ref="AD3:AD9" si="27">ROUNDDOWN(IF(AC3=0,0,(1010/((62.58/AC3)^1.0309))-10),0)</f>
        <v>644</v>
      </c>
      <c r="AE3" s="41"/>
      <c r="AF3" s="9">
        <f t="shared" ref="AF3" si="28">ROUNDDOWN(IF(AE3=0,0,(1010/((71.02/AE3)^1.1765))-10),0)</f>
        <v>0</v>
      </c>
      <c r="AG3" s="146">
        <v>38.659999999999997</v>
      </c>
      <c r="AH3" s="147">
        <f t="shared" ref="AH3:AH9" si="29">ROUNDDOWN(IF(AG3=0,0,(1010/((60.38/AG3)^1.1765))-10),0)</f>
        <v>587</v>
      </c>
      <c r="AI3" s="2"/>
      <c r="AJ3" s="2"/>
      <c r="AK3" s="2"/>
      <c r="AL3" s="2"/>
      <c r="AM3" s="2"/>
      <c r="AN3" s="2"/>
    </row>
    <row r="4" spans="1:40" x14ac:dyDescent="0.25">
      <c r="A4" s="27">
        <f t="shared" ref="A4:A29" si="30">A3+1</f>
        <v>3</v>
      </c>
      <c r="B4" s="170" t="s">
        <v>61</v>
      </c>
      <c r="C4" s="170" t="s">
        <v>60</v>
      </c>
      <c r="D4" s="169">
        <f>V4+AD4+AH4</f>
        <v>1693</v>
      </c>
      <c r="E4" s="41">
        <v>23.48</v>
      </c>
      <c r="F4" s="9">
        <f t="shared" si="15"/>
        <v>322</v>
      </c>
      <c r="G4" s="41">
        <v>38.15</v>
      </c>
      <c r="H4" s="9">
        <f t="shared" si="16"/>
        <v>596</v>
      </c>
      <c r="I4" s="69"/>
      <c r="J4" s="10">
        <f t="shared" si="17"/>
        <v>0</v>
      </c>
      <c r="K4" s="70"/>
      <c r="L4" s="67">
        <f t="shared" si="18"/>
        <v>0</v>
      </c>
      <c r="M4" s="66"/>
      <c r="N4" s="10">
        <f t="shared" si="19"/>
        <v>0</v>
      </c>
      <c r="O4" s="73"/>
      <c r="P4" s="72">
        <f t="shared" si="20"/>
        <v>0</v>
      </c>
      <c r="Q4" s="74"/>
      <c r="R4" s="72">
        <f t="shared" si="21"/>
        <v>0</v>
      </c>
      <c r="S4" s="30"/>
      <c r="T4" s="144">
        <f t="shared" si="22"/>
        <v>0</v>
      </c>
      <c r="U4" s="146">
        <v>10.62</v>
      </c>
      <c r="V4" s="149">
        <f t="shared" si="23"/>
        <v>510</v>
      </c>
      <c r="W4" s="156">
        <v>30.06</v>
      </c>
      <c r="X4" s="139">
        <f t="shared" si="24"/>
        <v>434</v>
      </c>
      <c r="Y4" s="68"/>
      <c r="Z4" s="44">
        <f t="shared" si="25"/>
        <v>0</v>
      </c>
      <c r="AA4" s="64">
        <v>9.76</v>
      </c>
      <c r="AB4" s="65">
        <f t="shared" si="26"/>
        <v>459</v>
      </c>
      <c r="AC4" s="146">
        <v>46.58</v>
      </c>
      <c r="AD4" s="147">
        <f t="shared" si="27"/>
        <v>734</v>
      </c>
      <c r="AE4" s="41">
        <v>23.54</v>
      </c>
      <c r="AF4" s="9">
        <f t="shared" ref="AF4:AF9" si="31">ROUNDDOWN(IF(AE4=0,0,(1010/((71.02/AE4)^1.1765))-10),0)</f>
        <v>265</v>
      </c>
      <c r="AG4" s="146">
        <v>30.93</v>
      </c>
      <c r="AH4" s="147">
        <f t="shared" si="29"/>
        <v>449</v>
      </c>
      <c r="AI4" s="2"/>
      <c r="AJ4" s="2"/>
      <c r="AK4" s="2"/>
      <c r="AL4" s="2"/>
      <c r="AM4" s="2"/>
      <c r="AN4" s="2"/>
    </row>
    <row r="5" spans="1:40" x14ac:dyDescent="0.25">
      <c r="A5" s="27">
        <f t="shared" si="30"/>
        <v>4</v>
      </c>
      <c r="B5" s="170" t="s">
        <v>227</v>
      </c>
      <c r="C5" s="170" t="s">
        <v>176</v>
      </c>
      <c r="D5" s="169">
        <f>X5+AB5+AD5</f>
        <v>1459</v>
      </c>
      <c r="E5" s="14"/>
      <c r="F5" s="9">
        <f t="shared" si="15"/>
        <v>0</v>
      </c>
      <c r="G5" s="41"/>
      <c r="H5" s="9">
        <f t="shared" si="16"/>
        <v>0</v>
      </c>
      <c r="I5" s="69"/>
      <c r="J5" s="10">
        <f t="shared" si="17"/>
        <v>0</v>
      </c>
      <c r="K5" s="70"/>
      <c r="L5" s="67">
        <f t="shared" si="18"/>
        <v>0</v>
      </c>
      <c r="M5" s="66"/>
      <c r="N5" s="10">
        <f t="shared" si="19"/>
        <v>0</v>
      </c>
      <c r="O5" s="73"/>
      <c r="P5" s="72">
        <f t="shared" si="20"/>
        <v>0</v>
      </c>
      <c r="Q5" s="74"/>
      <c r="R5" s="72">
        <f t="shared" si="21"/>
        <v>0</v>
      </c>
      <c r="S5" s="30"/>
      <c r="T5" s="144">
        <f t="shared" si="22"/>
        <v>0</v>
      </c>
      <c r="U5" s="156">
        <v>10.87</v>
      </c>
      <c r="V5" s="138">
        <f t="shared" si="23"/>
        <v>525</v>
      </c>
      <c r="W5" s="146">
        <v>30.32</v>
      </c>
      <c r="X5" s="147">
        <f t="shared" si="24"/>
        <v>439</v>
      </c>
      <c r="Y5" s="68"/>
      <c r="Z5" s="44">
        <f t="shared" si="25"/>
        <v>0</v>
      </c>
      <c r="AA5" s="148">
        <v>11.01</v>
      </c>
      <c r="AB5" s="149">
        <f t="shared" si="26"/>
        <v>534</v>
      </c>
      <c r="AC5" s="146">
        <v>31.43</v>
      </c>
      <c r="AD5" s="147">
        <f t="shared" si="27"/>
        <v>486</v>
      </c>
      <c r="AE5" s="41">
        <v>24.36</v>
      </c>
      <c r="AF5" s="9">
        <f t="shared" si="31"/>
        <v>276</v>
      </c>
      <c r="AG5" s="41">
        <v>28.31</v>
      </c>
      <c r="AH5" s="9">
        <f t="shared" si="29"/>
        <v>404</v>
      </c>
      <c r="AI5" s="2"/>
      <c r="AJ5" s="2"/>
      <c r="AK5" s="2"/>
      <c r="AL5" s="2"/>
      <c r="AM5" s="2"/>
      <c r="AN5" s="2"/>
    </row>
    <row r="6" spans="1:40" x14ac:dyDescent="0.25">
      <c r="A6" s="27">
        <f t="shared" si="30"/>
        <v>5</v>
      </c>
      <c r="B6" s="170" t="s">
        <v>63</v>
      </c>
      <c r="C6" s="170" t="s">
        <v>8</v>
      </c>
      <c r="D6" s="169">
        <f>L6+AD6+AH6</f>
        <v>1384</v>
      </c>
      <c r="E6" s="41"/>
      <c r="F6" s="9">
        <f t="shared" si="15"/>
        <v>0</v>
      </c>
      <c r="G6" s="41"/>
      <c r="H6" s="9">
        <f t="shared" si="16"/>
        <v>0</v>
      </c>
      <c r="I6" s="69">
        <v>28.05</v>
      </c>
      <c r="J6" s="10">
        <f t="shared" si="17"/>
        <v>399</v>
      </c>
      <c r="K6" s="148">
        <v>8.8699999999999992</v>
      </c>
      <c r="L6" s="149">
        <f t="shared" si="18"/>
        <v>408</v>
      </c>
      <c r="M6" s="66">
        <v>32.26</v>
      </c>
      <c r="N6" s="10">
        <f t="shared" si="19"/>
        <v>389</v>
      </c>
      <c r="O6" s="73"/>
      <c r="P6" s="72">
        <f t="shared" si="20"/>
        <v>0</v>
      </c>
      <c r="Q6" s="74">
        <v>30.05</v>
      </c>
      <c r="R6" s="72">
        <f t="shared" si="21"/>
        <v>357</v>
      </c>
      <c r="S6" s="30"/>
      <c r="T6" s="144">
        <f t="shared" si="22"/>
        <v>0</v>
      </c>
      <c r="U6" s="37"/>
      <c r="V6" s="38">
        <f t="shared" si="23"/>
        <v>0</v>
      </c>
      <c r="W6" s="37"/>
      <c r="X6" s="139">
        <f t="shared" si="24"/>
        <v>0</v>
      </c>
      <c r="Y6" s="68"/>
      <c r="Z6" s="44">
        <f t="shared" si="25"/>
        <v>0</v>
      </c>
      <c r="AA6" s="64">
        <v>8.92</v>
      </c>
      <c r="AB6" s="65">
        <f t="shared" si="26"/>
        <v>411</v>
      </c>
      <c r="AC6" s="146">
        <v>32.909999999999997</v>
      </c>
      <c r="AD6" s="147">
        <f t="shared" si="27"/>
        <v>510</v>
      </c>
      <c r="AE6" s="41">
        <v>31.44</v>
      </c>
      <c r="AF6" s="9">
        <f t="shared" si="31"/>
        <v>377</v>
      </c>
      <c r="AG6" s="146">
        <v>31.9</v>
      </c>
      <c r="AH6" s="147">
        <f t="shared" si="29"/>
        <v>466</v>
      </c>
      <c r="AI6" s="2"/>
      <c r="AJ6" s="2"/>
      <c r="AK6" s="2"/>
      <c r="AL6" s="2"/>
      <c r="AM6" s="2"/>
      <c r="AN6" s="2"/>
    </row>
    <row r="7" spans="1:40" x14ac:dyDescent="0.25">
      <c r="A7" s="27">
        <f t="shared" si="30"/>
        <v>6</v>
      </c>
      <c r="B7" s="170" t="s">
        <v>58</v>
      </c>
      <c r="C7" s="170" t="s">
        <v>8</v>
      </c>
      <c r="D7" s="169">
        <f>J7+Z7+AB7</f>
        <v>1356</v>
      </c>
      <c r="E7" s="41">
        <v>26.89</v>
      </c>
      <c r="F7" s="9">
        <f t="shared" si="15"/>
        <v>379</v>
      </c>
      <c r="G7" s="41">
        <v>22.37</v>
      </c>
      <c r="H7" s="9">
        <f t="shared" si="16"/>
        <v>339</v>
      </c>
      <c r="I7" s="146">
        <v>37</v>
      </c>
      <c r="J7" s="147">
        <f t="shared" si="17"/>
        <v>557</v>
      </c>
      <c r="K7" s="70">
        <v>8.7799999999999994</v>
      </c>
      <c r="L7" s="67">
        <f t="shared" si="18"/>
        <v>402</v>
      </c>
      <c r="M7" s="66">
        <v>28.34</v>
      </c>
      <c r="N7" s="10">
        <f t="shared" si="19"/>
        <v>332</v>
      </c>
      <c r="O7" s="73">
        <v>28.7</v>
      </c>
      <c r="P7" s="72">
        <f t="shared" si="20"/>
        <v>411</v>
      </c>
      <c r="Q7" s="74"/>
      <c r="R7" s="72">
        <f t="shared" si="21"/>
        <v>0</v>
      </c>
      <c r="S7" s="68"/>
      <c r="T7" s="144">
        <f t="shared" si="22"/>
        <v>0</v>
      </c>
      <c r="U7" s="37">
        <v>8.34</v>
      </c>
      <c r="V7" s="38">
        <f t="shared" si="23"/>
        <v>377</v>
      </c>
      <c r="W7" s="37">
        <v>26.17</v>
      </c>
      <c r="X7" s="139">
        <f t="shared" si="24"/>
        <v>367</v>
      </c>
      <c r="Y7" s="146">
        <v>31.49</v>
      </c>
      <c r="Z7" s="147">
        <f t="shared" si="25"/>
        <v>377</v>
      </c>
      <c r="AA7" s="148">
        <v>9.1199999999999992</v>
      </c>
      <c r="AB7" s="149">
        <f t="shared" si="26"/>
        <v>422</v>
      </c>
      <c r="AC7" s="41"/>
      <c r="AD7" s="9">
        <f t="shared" si="27"/>
        <v>0</v>
      </c>
      <c r="AE7" s="41">
        <v>27.98</v>
      </c>
      <c r="AF7" s="9">
        <f t="shared" si="31"/>
        <v>327</v>
      </c>
      <c r="AG7" s="41">
        <v>28.42</v>
      </c>
      <c r="AH7" s="9">
        <f t="shared" si="29"/>
        <v>406</v>
      </c>
      <c r="AI7" s="2"/>
      <c r="AJ7" s="2"/>
      <c r="AK7" s="2"/>
      <c r="AL7" s="2"/>
      <c r="AM7" s="2"/>
      <c r="AN7" s="2"/>
    </row>
    <row r="8" spans="1:40" x14ac:dyDescent="0.25">
      <c r="A8" s="27">
        <f t="shared" si="30"/>
        <v>7</v>
      </c>
      <c r="B8" s="170" t="s">
        <v>259</v>
      </c>
      <c r="C8" s="170" t="s">
        <v>42</v>
      </c>
      <c r="D8" s="169">
        <f>Z8+AB8+AH8</f>
        <v>1064</v>
      </c>
      <c r="F8" s="9">
        <f t="shared" si="15"/>
        <v>0</v>
      </c>
      <c r="G8" s="41"/>
      <c r="H8" s="9">
        <f t="shared" si="16"/>
        <v>0</v>
      </c>
      <c r="I8" s="69"/>
      <c r="J8" s="10">
        <f t="shared" si="17"/>
        <v>0</v>
      </c>
      <c r="K8" s="70"/>
      <c r="L8" s="67">
        <f t="shared" si="18"/>
        <v>0</v>
      </c>
      <c r="M8" s="66"/>
      <c r="N8" s="10">
        <f t="shared" si="19"/>
        <v>0</v>
      </c>
      <c r="O8" s="73"/>
      <c r="P8" s="72">
        <f t="shared" si="20"/>
        <v>0</v>
      </c>
      <c r="Q8" s="74"/>
      <c r="R8" s="72">
        <f t="shared" si="21"/>
        <v>0</v>
      </c>
      <c r="S8" s="30"/>
      <c r="T8" s="144">
        <f t="shared" si="22"/>
        <v>0</v>
      </c>
      <c r="U8" s="37"/>
      <c r="V8" s="138">
        <f t="shared" si="23"/>
        <v>0</v>
      </c>
      <c r="W8" s="37"/>
      <c r="X8" s="139">
        <f t="shared" si="24"/>
        <v>0</v>
      </c>
      <c r="Y8" s="146">
        <v>20.97</v>
      </c>
      <c r="Z8" s="147">
        <f t="shared" si="25"/>
        <v>230</v>
      </c>
      <c r="AA8" s="148">
        <v>9.34</v>
      </c>
      <c r="AB8" s="149">
        <f t="shared" si="26"/>
        <v>435</v>
      </c>
      <c r="AC8" s="41">
        <v>25.21</v>
      </c>
      <c r="AD8" s="9">
        <f t="shared" si="27"/>
        <v>385</v>
      </c>
      <c r="AE8" s="41">
        <v>29.64</v>
      </c>
      <c r="AF8" s="9">
        <f t="shared" si="31"/>
        <v>351</v>
      </c>
      <c r="AG8" s="146">
        <v>28.05</v>
      </c>
      <c r="AH8" s="147">
        <f t="shared" si="29"/>
        <v>399</v>
      </c>
      <c r="AI8" s="2"/>
      <c r="AJ8" s="2"/>
      <c r="AK8" s="2"/>
      <c r="AL8" s="2"/>
      <c r="AM8" s="2"/>
      <c r="AN8" s="2"/>
    </row>
    <row r="9" spans="1:40" x14ac:dyDescent="0.25">
      <c r="A9" s="27">
        <f t="shared" si="30"/>
        <v>8</v>
      </c>
      <c r="B9" s="170" t="s">
        <v>178</v>
      </c>
      <c r="C9" s="170" t="s">
        <v>8</v>
      </c>
      <c r="D9" s="169">
        <f>J9+AB9+AF9</f>
        <v>1041</v>
      </c>
      <c r="E9" s="41">
        <v>22.83</v>
      </c>
      <c r="F9" s="9">
        <f t="shared" si="15"/>
        <v>311</v>
      </c>
      <c r="G9" s="41">
        <v>19.61</v>
      </c>
      <c r="H9" s="9">
        <f t="shared" si="16"/>
        <v>295</v>
      </c>
      <c r="I9" s="146">
        <v>22.92</v>
      </c>
      <c r="J9" s="147">
        <f t="shared" si="17"/>
        <v>313</v>
      </c>
      <c r="K9" s="70">
        <v>7.99</v>
      </c>
      <c r="L9" s="67">
        <f t="shared" si="18"/>
        <v>358</v>
      </c>
      <c r="M9" s="66">
        <v>23.21</v>
      </c>
      <c r="N9" s="10">
        <f t="shared" si="19"/>
        <v>260</v>
      </c>
      <c r="O9" s="73"/>
      <c r="P9" s="72">
        <f t="shared" si="20"/>
        <v>0</v>
      </c>
      <c r="Q9" s="74"/>
      <c r="R9" s="72">
        <f t="shared" si="21"/>
        <v>0</v>
      </c>
      <c r="S9" s="30"/>
      <c r="T9" s="144">
        <f t="shared" si="22"/>
        <v>0</v>
      </c>
      <c r="U9" s="37"/>
      <c r="V9" s="38">
        <f t="shared" si="23"/>
        <v>0</v>
      </c>
      <c r="W9" s="37"/>
      <c r="X9" s="139">
        <f t="shared" si="24"/>
        <v>0</v>
      </c>
      <c r="Y9" s="68"/>
      <c r="Z9" s="44">
        <f t="shared" si="25"/>
        <v>0</v>
      </c>
      <c r="AA9" s="148">
        <v>8.39</v>
      </c>
      <c r="AB9" s="149">
        <f t="shared" si="26"/>
        <v>380</v>
      </c>
      <c r="AC9" s="41">
        <v>19.2</v>
      </c>
      <c r="AD9" s="9">
        <f t="shared" si="27"/>
        <v>288</v>
      </c>
      <c r="AE9" s="146">
        <v>29.43</v>
      </c>
      <c r="AF9" s="147">
        <f t="shared" si="31"/>
        <v>348</v>
      </c>
      <c r="AG9" s="41">
        <v>22.64</v>
      </c>
      <c r="AH9" s="9">
        <f t="shared" si="29"/>
        <v>308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30"/>
        <v>9</v>
      </c>
      <c r="B10" s="27" t="s">
        <v>228</v>
      </c>
      <c r="C10" s="27" t="s">
        <v>72</v>
      </c>
      <c r="D10" s="11">
        <f>V10+X10</f>
        <v>830</v>
      </c>
      <c r="E10" s="14"/>
      <c r="F10" s="9">
        <f t="shared" ref="F10" si="32">ROUNDDOWN(IF(E10=0,0,(1010/((60.38/E10)^1.1765))-10),0)</f>
        <v>0</v>
      </c>
      <c r="G10" s="41"/>
      <c r="H10" s="9">
        <f t="shared" ref="H10" si="33">ROUNDDOWN(IF(G10=0,0,(1010/((62.58/G10)^1.0309))-10),0)</f>
        <v>0</v>
      </c>
      <c r="I10" s="69"/>
      <c r="J10" s="10">
        <f t="shared" ref="J10" si="34">ROUNDDOWN(IF(I10=0,0,(1010/((60.38/I10)^1.1765))-10),0)</f>
        <v>0</v>
      </c>
      <c r="K10" s="70"/>
      <c r="L10" s="67">
        <f t="shared" ref="L10" si="35">ROUNDDOWN(IF(K10=0,0,(1010/((18.28/K10)^1.2195))-10),0)</f>
        <v>0</v>
      </c>
      <c r="M10" s="66"/>
      <c r="N10" s="10">
        <f t="shared" ref="N10" si="36">ROUNDDOWN(IF(M10=0,0,(1010/((71.02/M10)^1.1765))-10),0)</f>
        <v>0</v>
      </c>
      <c r="O10" s="73"/>
      <c r="P10" s="72">
        <f t="shared" ref="P10" si="37">ROUNDDOWN(IF(O10=0,0,(1010/((60.38/O10)^1.1765))-10),0)</f>
        <v>0</v>
      </c>
      <c r="Q10" s="74"/>
      <c r="R10" s="72">
        <f t="shared" ref="R10" si="38">ROUNDDOWN(IF(Q10=0,0,(1010/((71.02/Q10)^1.1765))-10),0)</f>
        <v>0</v>
      </c>
      <c r="S10" s="30"/>
      <c r="T10" s="144">
        <f t="shared" ref="T10" si="39">ROUNDDOWN(IF(S10=0,0,(1010/((18.28/S10)^1.2195))-10),0)</f>
        <v>0</v>
      </c>
      <c r="U10" s="146">
        <v>9.31</v>
      </c>
      <c r="V10" s="149">
        <f t="shared" ref="V10" si="40">ROUNDDOWN(IF(U10=0,0,(1010/((18.28/U10)^1.2195))-10),0)</f>
        <v>433</v>
      </c>
      <c r="W10" s="146">
        <v>27.93</v>
      </c>
      <c r="X10" s="147">
        <f t="shared" ref="X10" si="41">ROUNDDOWN(IF(W10=0,0,(1010/((60.38/W10)^1.1765))-10),0)</f>
        <v>397</v>
      </c>
      <c r="Y10" s="68"/>
      <c r="Z10" s="44">
        <f t="shared" ref="Z10" si="42">ROUNDDOWN(IF(Y10=0,0,(1010/((71.02/Y10)^1.1765))-10),0)</f>
        <v>0</v>
      </c>
      <c r="AA10" s="64"/>
      <c r="AB10" s="65">
        <f t="shared" ref="AB10" si="43">ROUNDDOWN(IF(AA10=0,0,(1010/((18.28/AA10)^1.2195))-10),0)</f>
        <v>0</v>
      </c>
      <c r="AC10" s="41"/>
      <c r="AD10" s="9">
        <f t="shared" ref="AD10" si="44">ROUNDDOWN(IF(AC10=0,0,(1010/((62.58/AC10)^1.0309))-10),0)</f>
        <v>0</v>
      </c>
      <c r="AE10" s="41"/>
      <c r="AF10" s="9">
        <f t="shared" ref="AF10" si="45">ROUNDDOWN(IF(AE10=0,0,(1010/((71.02/AE10)^1.1765))-10),0)</f>
        <v>0</v>
      </c>
      <c r="AG10" s="41"/>
      <c r="AH10" s="9">
        <f t="shared" ref="AH10" si="46">ROUNDDOWN(IF(AG10=0,0,(1010/((60.38/AG10)^1.1765))-10),0)</f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30"/>
        <v>10</v>
      </c>
      <c r="B11" s="170" t="s">
        <v>290</v>
      </c>
      <c r="C11" s="170" t="s">
        <v>173</v>
      </c>
      <c r="D11" s="169">
        <f>AD11+AH11</f>
        <v>804</v>
      </c>
      <c r="F11" s="9">
        <f>ROUNDDOWN(IF(E11=0,0,(1010/((60.38/E11)^1.1765))-10),0)</f>
        <v>0</v>
      </c>
      <c r="G11" s="41"/>
      <c r="H11" s="9">
        <f>ROUNDDOWN(IF(G11=0,0,(1010/((62.58/G11)^1.0309))-10),0)</f>
        <v>0</v>
      </c>
      <c r="I11" s="69"/>
      <c r="J11" s="10">
        <f>ROUNDDOWN(IF(I11=0,0,(1010/((60.38/I11)^1.1765))-10),0)</f>
        <v>0</v>
      </c>
      <c r="K11" s="70"/>
      <c r="L11" s="67">
        <f>ROUNDDOWN(IF(K11=0,0,(1010/((18.28/K11)^1.2195))-10),0)</f>
        <v>0</v>
      </c>
      <c r="M11" s="66"/>
      <c r="N11" s="10">
        <f>ROUNDDOWN(IF(M11=0,0,(1010/((71.02/M11)^1.1765))-10),0)</f>
        <v>0</v>
      </c>
      <c r="O11" s="73"/>
      <c r="P11" s="72">
        <f>ROUNDDOWN(IF(O11=0,0,(1010/((60.38/O11)^1.1765))-10),0)</f>
        <v>0</v>
      </c>
      <c r="Q11" s="74"/>
      <c r="R11" s="72">
        <f>ROUNDDOWN(IF(Q11=0,0,(1010/((71.02/Q11)^1.1765))-10),0)</f>
        <v>0</v>
      </c>
      <c r="S11" s="30"/>
      <c r="T11" s="144">
        <f>ROUNDDOWN(IF(S11=0,0,(1010/((18.28/S11)^1.2195))-10),0)</f>
        <v>0</v>
      </c>
      <c r="U11" s="37"/>
      <c r="V11" s="38">
        <f>ROUNDDOWN(IF(U11=0,0,(1010/((18.28/U11)^1.2195))-10),0)</f>
        <v>0</v>
      </c>
      <c r="W11" s="37"/>
      <c r="X11" s="139">
        <f>ROUNDDOWN(IF(W11=0,0,(1010/((60.38/W11)^1.1765))-10),0)</f>
        <v>0</v>
      </c>
      <c r="Y11" s="68"/>
      <c r="Z11" s="44">
        <f>ROUNDDOWN(IF(Y11=0,0,(1010/((71.02/Y11)^1.1765))-10),0)</f>
        <v>0</v>
      </c>
      <c r="AA11" s="64">
        <v>6.83</v>
      </c>
      <c r="AB11" s="65">
        <f>ROUNDDOWN(IF(AA11=0,0,(1010/((18.28/AA11)^1.2195))-10),0)</f>
        <v>294</v>
      </c>
      <c r="AC11" s="146">
        <v>32.770000000000003</v>
      </c>
      <c r="AD11" s="147">
        <f>ROUNDDOWN(IF(AC11=0,0,(1010/((62.58/AC11)^1.0309))-10),0)</f>
        <v>508</v>
      </c>
      <c r="AE11" s="41">
        <v>19.55</v>
      </c>
      <c r="AF11" s="9">
        <f>ROUNDDOWN(IF(AE11=0,0,(1010/((71.02/AE11)^1.1765))-10),0)</f>
        <v>211</v>
      </c>
      <c r="AG11" s="146">
        <v>21.94</v>
      </c>
      <c r="AH11" s="147">
        <f>ROUNDDOWN(IF(AG11=0,0,(1010/((60.38/AG11)^1.1765))-10),0)</f>
        <v>296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30"/>
        <v>11</v>
      </c>
      <c r="B12" s="27" t="s">
        <v>229</v>
      </c>
      <c r="C12" s="27" t="s">
        <v>72</v>
      </c>
      <c r="D12" s="11">
        <f>V12+X12</f>
        <v>790</v>
      </c>
      <c r="E12" s="14"/>
      <c r="F12" s="9">
        <f>ROUNDDOWN(IF(E12=0,0,(1010/((60.38/E12)^1.1765))-10),0)</f>
        <v>0</v>
      </c>
      <c r="G12" s="41"/>
      <c r="H12" s="9">
        <f>ROUNDDOWN(IF(G12=0,0,(1010/((62.58/G12)^1.0309))-10),0)</f>
        <v>0</v>
      </c>
      <c r="I12" s="69"/>
      <c r="J12" s="10">
        <f>ROUNDDOWN(IF(I12=0,0,(1010/((60.38/I12)^1.1765))-10),0)</f>
        <v>0</v>
      </c>
      <c r="K12" s="70"/>
      <c r="L12" s="67">
        <f>ROUNDDOWN(IF(K12=0,0,(1010/((18.28/K12)^1.2195))-10),0)</f>
        <v>0</v>
      </c>
      <c r="M12" s="66"/>
      <c r="N12" s="10">
        <f>ROUNDDOWN(IF(M12=0,0,(1010/((71.02/M12)^1.1765))-10),0)</f>
        <v>0</v>
      </c>
      <c r="O12" s="73"/>
      <c r="P12" s="72">
        <f>ROUNDDOWN(IF(O12=0,0,(1010/((60.38/O12)^1.1765))-10),0)</f>
        <v>0</v>
      </c>
      <c r="Q12" s="74"/>
      <c r="R12" s="72">
        <f>ROUNDDOWN(IF(Q12=0,0,(1010/((71.02/Q12)^1.1765))-10),0)</f>
        <v>0</v>
      </c>
      <c r="S12" s="30"/>
      <c r="T12" s="144">
        <f>ROUNDDOWN(IF(S12=0,0,(1010/((18.28/S12)^1.2195))-10),0)</f>
        <v>0</v>
      </c>
      <c r="U12" s="146">
        <v>8.8000000000000007</v>
      </c>
      <c r="V12" s="149">
        <f>ROUNDDOWN(IF(U12=0,0,(1010/((18.28/U12)^1.2195))-10),0)</f>
        <v>404</v>
      </c>
      <c r="W12" s="146">
        <v>27.29</v>
      </c>
      <c r="X12" s="147">
        <f>ROUNDDOWN(IF(W12=0,0,(1010/((60.38/W12)^1.1765))-10),0)</f>
        <v>386</v>
      </c>
      <c r="Y12" s="68"/>
      <c r="Z12" s="44">
        <f>ROUNDDOWN(IF(Y12=0,0,(1010/((71.02/Y12)^1.1765))-10),0)</f>
        <v>0</v>
      </c>
      <c r="AA12" s="64"/>
      <c r="AB12" s="65">
        <f>ROUNDDOWN(IF(AA12=0,0,(1010/((18.28/AA12)^1.2195))-10),0)</f>
        <v>0</v>
      </c>
      <c r="AC12" s="41"/>
      <c r="AD12" s="9">
        <f>ROUNDDOWN(IF(AC12=0,0,(1010/((62.58/AC12)^1.0309))-10),0)</f>
        <v>0</v>
      </c>
      <c r="AE12" s="41"/>
      <c r="AF12" s="9">
        <f>ROUNDDOWN(IF(AE12=0,0,(1010/((71.02/AE12)^1.1765))-10),0)</f>
        <v>0</v>
      </c>
      <c r="AG12" s="41"/>
      <c r="AH12" s="9">
        <f>ROUNDDOWN(IF(AG12=0,0,(1010/((60.38/AG12)^1.1765))-10),0)</f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30"/>
        <v>12</v>
      </c>
      <c r="B13" s="170" t="s">
        <v>260</v>
      </c>
      <c r="C13" s="170" t="s">
        <v>36</v>
      </c>
      <c r="D13" s="169">
        <f>Z13+AB13+AD13</f>
        <v>761</v>
      </c>
      <c r="F13" s="9">
        <f>ROUNDDOWN(IF(E13=0,0,(1010/((60.38/E13)^1.1765))-10),0)</f>
        <v>0</v>
      </c>
      <c r="G13" s="41"/>
      <c r="H13" s="9">
        <f>ROUNDDOWN(IF(G13=0,0,(1010/((62.58/G13)^1.0309))-10),0)</f>
        <v>0</v>
      </c>
      <c r="I13" s="69"/>
      <c r="J13" s="10">
        <f>ROUNDDOWN(IF(I13=0,0,(1010/((60.38/I13)^1.1765))-10),0)</f>
        <v>0</v>
      </c>
      <c r="K13" s="70"/>
      <c r="L13" s="67">
        <f>ROUNDDOWN(IF(K13=0,0,(1010/((18.28/K13)^1.2195))-10),0)</f>
        <v>0</v>
      </c>
      <c r="M13" s="66"/>
      <c r="N13" s="10">
        <f>ROUNDDOWN(IF(M13=0,0,(1010/((71.02/M13)^1.1765))-10),0)</f>
        <v>0</v>
      </c>
      <c r="O13" s="73"/>
      <c r="P13" s="72">
        <f>ROUNDDOWN(IF(O13=0,0,(1010/((60.38/O13)^1.1765))-10),0)</f>
        <v>0</v>
      </c>
      <c r="Q13" s="74"/>
      <c r="R13" s="72">
        <f>ROUNDDOWN(IF(Q13=0,0,(1010/((71.02/Q13)^1.1765))-10),0)</f>
        <v>0</v>
      </c>
      <c r="S13" s="30"/>
      <c r="T13" s="144">
        <f>ROUNDDOWN(IF(S13=0,0,(1010/((18.28/S13)^1.2195))-10),0)</f>
        <v>0</v>
      </c>
      <c r="U13" s="37"/>
      <c r="V13" s="38">
        <f>ROUNDDOWN(IF(U13=0,0,(1010/((18.28/U13)^1.2195))-10),0)</f>
        <v>0</v>
      </c>
      <c r="W13" s="37"/>
      <c r="X13" s="139">
        <f>ROUNDDOWN(IF(W13=0,0,(1010/((60.38/W13)^1.1765))-10),0)</f>
        <v>0</v>
      </c>
      <c r="Y13" s="146">
        <v>17.989999999999998</v>
      </c>
      <c r="Z13" s="147">
        <f>ROUNDDOWN(IF(Y13=0,0,(1010/((71.02/Y13)^1.1765))-10),0)</f>
        <v>190</v>
      </c>
      <c r="AA13" s="148">
        <v>7.46</v>
      </c>
      <c r="AB13" s="149">
        <f>ROUNDDOWN(IF(AA13=0,0,(1010/((18.28/AA13)^1.2195))-10),0)</f>
        <v>328</v>
      </c>
      <c r="AC13" s="146">
        <v>16.38</v>
      </c>
      <c r="AD13" s="147">
        <f>ROUNDDOWN(IF(AC13=0,0,(1010/((62.58/AC13)^1.0309))-10),0)</f>
        <v>243</v>
      </c>
      <c r="AE13" s="41">
        <v>21.28</v>
      </c>
      <c r="AF13" s="9">
        <f>ROUNDDOWN(IF(AE13=0,0,(1010/((71.02/AE13)^1.1765))-10),0)</f>
        <v>234</v>
      </c>
      <c r="AG13" s="41">
        <v>16.11</v>
      </c>
      <c r="AH13" s="9">
        <f>ROUNDDOWN(IF(AG13=0,0,(1010/((60.38/AG13)^1.1765))-10),0)</f>
        <v>203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30"/>
        <v>13</v>
      </c>
      <c r="B14" s="27" t="s">
        <v>199</v>
      </c>
      <c r="C14" s="27" t="s">
        <v>34</v>
      </c>
      <c r="D14" s="11">
        <f>L14+N14</f>
        <v>731</v>
      </c>
      <c r="E14" s="14"/>
      <c r="F14" s="9">
        <f>ROUNDDOWN(IF(E14=0,0,(1010/((60.38/E14)^1.1765))-10),0)</f>
        <v>0</v>
      </c>
      <c r="G14" s="41"/>
      <c r="H14" s="9">
        <f>ROUNDDOWN(IF(G14=0,0,(1010/((62.58/G14)^1.0309))-10),0)</f>
        <v>0</v>
      </c>
      <c r="I14" s="69">
        <v>19.62</v>
      </c>
      <c r="J14" s="10">
        <f>ROUNDDOWN(IF(I14=0,0,(1010/((60.38/I14)^1.1765))-10),0)</f>
        <v>259</v>
      </c>
      <c r="K14" s="148">
        <v>8.99</v>
      </c>
      <c r="L14" s="149">
        <f>ROUNDDOWN(IF(K14=0,0,(1010/((18.28/K14)^1.2195))-10),0)</f>
        <v>415</v>
      </c>
      <c r="M14" s="146">
        <v>27.2</v>
      </c>
      <c r="N14" s="147">
        <f>ROUNDDOWN(IF(M14=0,0,(1010/((71.02/M14)^1.1765))-10),0)</f>
        <v>316</v>
      </c>
      <c r="O14" s="73"/>
      <c r="P14" s="72">
        <f>ROUNDDOWN(IF(O14=0,0,(1010/((60.38/O14)^1.1765))-10),0)</f>
        <v>0</v>
      </c>
      <c r="Q14" s="74"/>
      <c r="R14" s="72">
        <f>ROUNDDOWN(IF(Q14=0,0,(1010/((71.02/Q14)^1.1765))-10),0)</f>
        <v>0</v>
      </c>
      <c r="S14" s="30"/>
      <c r="T14" s="144">
        <f>ROUNDDOWN(IF(S14=0,0,(1010/((18.28/S14)^1.2195))-10),0)</f>
        <v>0</v>
      </c>
      <c r="U14" s="37"/>
      <c r="V14" s="38">
        <f>ROUNDDOWN(IF(U14=0,0,(1010/((18.28/U14)^1.2195))-10),0)</f>
        <v>0</v>
      </c>
      <c r="W14" s="37"/>
      <c r="X14" s="139">
        <f>ROUNDDOWN(IF(W14=0,0,(1010/((60.38/W14)^1.1765))-10),0)</f>
        <v>0</v>
      </c>
      <c r="Y14" s="68"/>
      <c r="Z14" s="44">
        <f>ROUNDDOWN(IF(Y14=0,0,(1010/((71.02/Y14)^1.1765))-10),0)</f>
        <v>0</v>
      </c>
      <c r="AA14" s="64"/>
      <c r="AB14" s="65">
        <f>ROUNDDOWN(IF(AA14=0,0,(1010/((18.28/AA14)^1.2195))-10),0)</f>
        <v>0</v>
      </c>
      <c r="AC14" s="41"/>
      <c r="AD14" s="9">
        <f>ROUNDDOWN(IF(AC14=0,0,(1010/((62.58/AC14)^1.0309))-10),0)</f>
        <v>0</v>
      </c>
      <c r="AE14" s="41"/>
      <c r="AF14" s="9">
        <f>ROUNDDOWN(IF(AE14=0,0,(1010/((71.02/AE14)^1.1765))-10),0)</f>
        <v>0</v>
      </c>
      <c r="AG14" s="41"/>
      <c r="AH14" s="9">
        <f>ROUNDDOWN(IF(AG14=0,0,(1010/((60.38/AG14)^1.1765))-10),0)</f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30"/>
        <v>14</v>
      </c>
      <c r="B15" s="170" t="s">
        <v>161</v>
      </c>
      <c r="C15" s="170" t="s">
        <v>8</v>
      </c>
      <c r="D15" s="169">
        <f>AB15+H15</f>
        <v>670</v>
      </c>
      <c r="E15" s="14">
        <v>22.75</v>
      </c>
      <c r="F15" s="9">
        <f>ROUNDDOWN(IF(E15=0,0,(1010/((60.38/E15)^1.1765))-10),0)</f>
        <v>310</v>
      </c>
      <c r="G15" s="146">
        <v>21.66</v>
      </c>
      <c r="H15" s="147">
        <f>ROUNDDOWN(IF(G15=0,0,(1010/((62.58/G15)^1.0309))-10),0)</f>
        <v>328</v>
      </c>
      <c r="I15" s="69"/>
      <c r="J15" s="10">
        <f>ROUNDDOWN(IF(I15=0,0,(1010/((60.38/I15)^1.1765))-10),0)</f>
        <v>0</v>
      </c>
      <c r="K15" s="70"/>
      <c r="L15" s="67">
        <f>ROUNDDOWN(IF(K15=0,0,(1010/((18.28/K15)^1.2195))-10),0)</f>
        <v>0</v>
      </c>
      <c r="M15" s="66"/>
      <c r="N15" s="10">
        <f>ROUNDDOWN(IF(M15=0,0,(1010/((71.02/M15)^1.1765))-10),0)</f>
        <v>0</v>
      </c>
      <c r="O15" s="73"/>
      <c r="P15" s="72">
        <f>ROUNDDOWN(IF(O15=0,0,(1010/((60.38/O15)^1.1765))-10),0)</f>
        <v>0</v>
      </c>
      <c r="Q15" s="74"/>
      <c r="R15" s="72">
        <f>ROUNDDOWN(IF(Q15=0,0,(1010/((71.02/Q15)^1.1765))-10),0)</f>
        <v>0</v>
      </c>
      <c r="S15" s="30"/>
      <c r="T15" s="144">
        <f>ROUNDDOWN(IF(S15=0,0,(1010/((18.28/S15)^1.2195))-10),0)</f>
        <v>0</v>
      </c>
      <c r="U15" s="37"/>
      <c r="V15" s="38">
        <f>ROUNDDOWN(IF(U15=0,0,(1010/((18.28/U15)^1.2195))-10),0)</f>
        <v>0</v>
      </c>
      <c r="W15" s="37"/>
      <c r="X15" s="139">
        <f>ROUNDDOWN(IF(W15=0,0,(1010/((60.38/W15)^1.1765))-10),0)</f>
        <v>0</v>
      </c>
      <c r="Y15" s="68"/>
      <c r="Z15" s="44">
        <f>ROUNDDOWN(IF(Y15=0,0,(1010/((71.02/Y15)^1.1765))-10),0)</f>
        <v>0</v>
      </c>
      <c r="AA15" s="148">
        <v>7.71</v>
      </c>
      <c r="AB15" s="149">
        <f>ROUNDDOWN(IF(AA15=0,0,(1010/((18.28/AA15)^1.2195))-10),0)</f>
        <v>342</v>
      </c>
      <c r="AC15" s="41">
        <v>21.05</v>
      </c>
      <c r="AD15" s="9">
        <f>ROUNDDOWN(IF(AC15=0,0,(1010/((62.58/AC15)^1.0309))-10),0)</f>
        <v>318</v>
      </c>
      <c r="AE15" s="41">
        <v>27.71</v>
      </c>
      <c r="AF15" s="9">
        <f>ROUNDDOWN(IF(AE15=0,0,(1010/((71.02/AE15)^1.1765))-10),0)</f>
        <v>323</v>
      </c>
      <c r="AG15" s="41">
        <v>17.68</v>
      </c>
      <c r="AH15" s="9">
        <f>ROUNDDOWN(IF(AG15=0,0,(1010/((60.38/AG15)^1.1765))-10),0)</f>
        <v>228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30"/>
        <v>15</v>
      </c>
      <c r="B16" s="170" t="s">
        <v>292</v>
      </c>
      <c r="C16" s="170" t="s">
        <v>36</v>
      </c>
      <c r="D16" s="169">
        <f>AB16+AH16</f>
        <v>561</v>
      </c>
      <c r="F16" s="9">
        <f t="shared" ref="F16" si="47">ROUNDDOWN(IF(E16=0,0,(1010/((60.38/E16)^1.1765))-10),0)</f>
        <v>0</v>
      </c>
      <c r="G16" s="41"/>
      <c r="H16" s="9">
        <f t="shared" ref="H16" si="48">ROUNDDOWN(IF(G16=0,0,(1010/((62.58/G16)^1.0309))-10),0)</f>
        <v>0</v>
      </c>
      <c r="I16" s="69"/>
      <c r="J16" s="10">
        <f t="shared" ref="J16" si="49">ROUNDDOWN(IF(I16=0,0,(1010/((60.38/I16)^1.1765))-10),0)</f>
        <v>0</v>
      </c>
      <c r="K16" s="70"/>
      <c r="L16" s="67">
        <f t="shared" ref="L16" si="50">ROUNDDOWN(IF(K16=0,0,(1010/((18.28/K16)^1.2195))-10),0)</f>
        <v>0</v>
      </c>
      <c r="M16" s="66"/>
      <c r="N16" s="10">
        <f t="shared" ref="N16" si="51">ROUNDDOWN(IF(M16=0,0,(1010/((71.02/M16)^1.1765))-10),0)</f>
        <v>0</v>
      </c>
      <c r="O16" s="73"/>
      <c r="P16" s="72">
        <f t="shared" ref="P16" si="52">ROUNDDOWN(IF(O16=0,0,(1010/((60.38/O16)^1.1765))-10),0)</f>
        <v>0</v>
      </c>
      <c r="Q16" s="74"/>
      <c r="R16" s="72">
        <f t="shared" ref="R16" si="53">ROUNDDOWN(IF(Q16=0,0,(1010/((71.02/Q16)^1.1765))-10),0)</f>
        <v>0</v>
      </c>
      <c r="S16" s="30"/>
      <c r="T16" s="144">
        <f t="shared" ref="T16" si="54">ROUNDDOWN(IF(S16=0,0,(1010/((18.28/S16)^1.2195))-10),0)</f>
        <v>0</v>
      </c>
      <c r="U16" s="37"/>
      <c r="V16" s="38">
        <f t="shared" ref="V16" si="55">ROUNDDOWN(IF(U16=0,0,(1010/((18.28/U16)^1.2195))-10),0)</f>
        <v>0</v>
      </c>
      <c r="W16" s="37"/>
      <c r="X16" s="139">
        <f t="shared" ref="X16" si="56">ROUNDDOWN(IF(W16=0,0,(1010/((60.38/W16)^1.1765))-10),0)</f>
        <v>0</v>
      </c>
      <c r="Y16" s="68"/>
      <c r="Z16" s="44">
        <f t="shared" ref="Z16" si="57">ROUNDDOWN(IF(Y16=0,0,(1010/((71.02/Y16)^1.1765))-10),0)</f>
        <v>0</v>
      </c>
      <c r="AA16" s="148">
        <v>6.67</v>
      </c>
      <c r="AB16" s="149">
        <f t="shared" ref="AB16" si="58">ROUNDDOWN(IF(AA16=0,0,(1010/((18.28/AA16)^1.2195))-10),0)</f>
        <v>285</v>
      </c>
      <c r="AC16" s="41">
        <v>14.09</v>
      </c>
      <c r="AD16" s="9">
        <f t="shared" ref="AD16" si="59">ROUNDDOWN(IF(AC16=0,0,(1010/((62.58/AC16)^1.0309))-10),0)</f>
        <v>207</v>
      </c>
      <c r="AE16" s="41">
        <v>21.62</v>
      </c>
      <c r="AF16" s="9">
        <f t="shared" ref="AF16" si="60">ROUNDDOWN(IF(AE16=0,0,(1010/((71.02/AE16)^1.1765))-10),0)</f>
        <v>239</v>
      </c>
      <c r="AG16" s="146">
        <v>20.69</v>
      </c>
      <c r="AH16" s="147">
        <f t="shared" ref="AH16" si="61">ROUNDDOWN(IF(AG16=0,0,(1010/((60.38/AG16)^1.1765))-10),0)</f>
        <v>276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30"/>
        <v>16</v>
      </c>
      <c r="B17" s="27" t="s">
        <v>230</v>
      </c>
      <c r="C17" s="27" t="s">
        <v>72</v>
      </c>
      <c r="D17" s="11">
        <f>V17+X17</f>
        <v>556</v>
      </c>
      <c r="E17" s="41"/>
      <c r="F17" s="9">
        <f t="shared" ref="F17:F18" si="62">ROUNDDOWN(IF(E17=0,0,(1010/((60.38/E17)^1.1765))-10),0)</f>
        <v>0</v>
      </c>
      <c r="G17" s="41"/>
      <c r="H17" s="9">
        <f t="shared" ref="H17:H18" si="63">ROUNDDOWN(IF(G17=0,0,(1010/((62.58/G17)^1.0309))-10),0)</f>
        <v>0</v>
      </c>
      <c r="I17" s="69"/>
      <c r="J17" s="10">
        <f t="shared" ref="J17:J18" si="64">ROUNDDOWN(IF(I17=0,0,(1010/((60.38/I17)^1.1765))-10),0)</f>
        <v>0</v>
      </c>
      <c r="K17" s="70"/>
      <c r="L17" s="67">
        <f t="shared" ref="L17:L18" si="65">ROUNDDOWN(IF(K17=0,0,(1010/((18.28/K17)^1.2195))-10),0)</f>
        <v>0</v>
      </c>
      <c r="M17" s="66"/>
      <c r="N17" s="10">
        <f t="shared" ref="N17:N18" si="66">ROUNDDOWN(IF(M17=0,0,(1010/((71.02/M17)^1.1765))-10),0)</f>
        <v>0</v>
      </c>
      <c r="O17" s="73"/>
      <c r="P17" s="72">
        <f t="shared" ref="P17:P18" si="67">ROUNDDOWN(IF(O17=0,0,(1010/((60.38/O17)^1.1765))-10),0)</f>
        <v>0</v>
      </c>
      <c r="Q17" s="74"/>
      <c r="R17" s="72">
        <f t="shared" ref="R17:R18" si="68">ROUNDDOWN(IF(Q17=0,0,(1010/((71.02/Q17)^1.1765))-10),0)</f>
        <v>0</v>
      </c>
      <c r="S17" s="30"/>
      <c r="T17" s="144">
        <f t="shared" ref="T17:T18" si="69">ROUNDDOWN(IF(S17=0,0,(1010/((18.28/S17)^1.2195))-10),0)</f>
        <v>0</v>
      </c>
      <c r="U17" s="146">
        <v>7.03</v>
      </c>
      <c r="V17" s="149">
        <f t="shared" ref="V17:V18" si="70">ROUNDDOWN(IF(U17=0,0,(1010/((18.28/U17)^1.2195))-10),0)</f>
        <v>304</v>
      </c>
      <c r="W17" s="146">
        <v>19.2</v>
      </c>
      <c r="X17" s="147">
        <f t="shared" ref="X17:X18" si="71">ROUNDDOWN(IF(W17=0,0,(1010/((60.38/W17)^1.1765))-10),0)</f>
        <v>252</v>
      </c>
      <c r="Y17" s="68"/>
      <c r="Z17" s="44">
        <f t="shared" ref="Z17:Z18" si="72">ROUNDDOWN(IF(Y17=0,0,(1010/((71.02/Y17)^1.1765))-10),0)</f>
        <v>0</v>
      </c>
      <c r="AA17" s="64"/>
      <c r="AB17" s="65">
        <f t="shared" ref="AB17:AB18" si="73">ROUNDDOWN(IF(AA17=0,0,(1010/((18.28/AA17)^1.2195))-10),0)</f>
        <v>0</v>
      </c>
      <c r="AC17" s="41"/>
      <c r="AD17" s="9">
        <f t="shared" ref="AD17:AD18" si="74">ROUNDDOWN(IF(AC17=0,0,(1010/((62.58/AC17)^1.0309))-10),0)</f>
        <v>0</v>
      </c>
      <c r="AE17" s="41"/>
      <c r="AF17" s="9">
        <f t="shared" ref="AF17:AF18" si="75">ROUNDDOWN(IF(AE17=0,0,(1010/((71.02/AE17)^1.1765))-10),0)</f>
        <v>0</v>
      </c>
      <c r="AG17" s="41"/>
      <c r="AH17" s="9">
        <f t="shared" ref="AH17:AH18" si="76">ROUNDDOWN(IF(AG17=0,0,(1010/((60.38/AG17)^1.1765))-10),0)</f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30"/>
        <v>17</v>
      </c>
      <c r="B18" s="27" t="s">
        <v>92</v>
      </c>
      <c r="C18" s="27" t="s">
        <v>34</v>
      </c>
      <c r="D18" s="11">
        <f>L18+N18</f>
        <v>533</v>
      </c>
      <c r="E18" s="14"/>
      <c r="F18" s="9">
        <f t="shared" si="62"/>
        <v>0</v>
      </c>
      <c r="G18" s="41"/>
      <c r="H18" s="9">
        <f t="shared" si="63"/>
        <v>0</v>
      </c>
      <c r="I18" s="69"/>
      <c r="J18" s="10">
        <f t="shared" si="64"/>
        <v>0</v>
      </c>
      <c r="K18" s="148">
        <v>6.23</v>
      </c>
      <c r="L18" s="149">
        <f t="shared" si="65"/>
        <v>261</v>
      </c>
      <c r="M18" s="146">
        <v>24.07</v>
      </c>
      <c r="N18" s="147">
        <f t="shared" si="66"/>
        <v>272</v>
      </c>
      <c r="O18" s="73"/>
      <c r="P18" s="72">
        <f t="shared" si="67"/>
        <v>0</v>
      </c>
      <c r="Q18" s="74"/>
      <c r="R18" s="72">
        <f t="shared" si="68"/>
        <v>0</v>
      </c>
      <c r="S18" s="30"/>
      <c r="T18" s="144">
        <f t="shared" si="69"/>
        <v>0</v>
      </c>
      <c r="U18" s="37"/>
      <c r="V18" s="38">
        <f t="shared" si="70"/>
        <v>0</v>
      </c>
      <c r="W18" s="37"/>
      <c r="X18" s="139">
        <f t="shared" si="71"/>
        <v>0</v>
      </c>
      <c r="Y18" s="68"/>
      <c r="Z18" s="44">
        <f t="shared" si="72"/>
        <v>0</v>
      </c>
      <c r="AA18" s="64"/>
      <c r="AB18" s="65">
        <f t="shared" si="73"/>
        <v>0</v>
      </c>
      <c r="AC18" s="41"/>
      <c r="AD18" s="9">
        <f t="shared" si="74"/>
        <v>0</v>
      </c>
      <c r="AE18" s="41"/>
      <c r="AF18" s="9">
        <f t="shared" si="75"/>
        <v>0</v>
      </c>
      <c r="AG18" s="41"/>
      <c r="AH18" s="9">
        <f t="shared" si="76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30"/>
        <v>18</v>
      </c>
      <c r="B19" s="170" t="s">
        <v>291</v>
      </c>
      <c r="C19" s="170" t="s">
        <v>286</v>
      </c>
      <c r="D19" s="169">
        <f>AB19+AD19</f>
        <v>377</v>
      </c>
      <c r="F19" s="9">
        <f t="shared" ref="F19:F27" si="77">ROUNDDOWN(IF(E19=0,0,(1010/((60.38/E19)^1.1765))-10),0)</f>
        <v>0</v>
      </c>
      <c r="G19" s="41"/>
      <c r="H19" s="9">
        <f t="shared" ref="H19:H27" si="78">ROUNDDOWN(IF(G19=0,0,(1010/((62.58/G19)^1.0309))-10),0)</f>
        <v>0</v>
      </c>
      <c r="I19" s="69"/>
      <c r="J19" s="10">
        <f t="shared" ref="J19:J27" si="79">ROUNDDOWN(IF(I19=0,0,(1010/((60.38/I19)^1.1765))-10),0)</f>
        <v>0</v>
      </c>
      <c r="K19" s="70"/>
      <c r="L19" s="67">
        <f t="shared" ref="L19:L27" si="80">ROUNDDOWN(IF(K19=0,0,(1010/((18.28/K19)^1.2195))-10),0)</f>
        <v>0</v>
      </c>
      <c r="M19" s="66"/>
      <c r="N19" s="10">
        <f t="shared" ref="N19:N27" si="81">ROUNDDOWN(IF(M19=0,0,(1010/((71.02/M19)^1.1765))-10),0)</f>
        <v>0</v>
      </c>
      <c r="O19" s="73"/>
      <c r="P19" s="72">
        <f t="shared" ref="P19:P27" si="82">ROUNDDOWN(IF(O19=0,0,(1010/((60.38/O19)^1.1765))-10),0)</f>
        <v>0</v>
      </c>
      <c r="Q19" s="74"/>
      <c r="R19" s="72">
        <f t="shared" ref="R19:R27" si="83">ROUNDDOWN(IF(Q19=0,0,(1010/((71.02/Q19)^1.1765))-10),0)</f>
        <v>0</v>
      </c>
      <c r="S19" s="30"/>
      <c r="T19" s="144">
        <f t="shared" ref="T19:T27" si="84">ROUNDDOWN(IF(S19=0,0,(1010/((18.28/S19)^1.2195))-10),0)</f>
        <v>0</v>
      </c>
      <c r="U19" s="37"/>
      <c r="V19" s="38">
        <f t="shared" ref="V19:V27" si="85">ROUNDDOWN(IF(U19=0,0,(1010/((18.28/U19)^1.2195))-10),0)</f>
        <v>0</v>
      </c>
      <c r="W19" s="37"/>
      <c r="X19" s="139">
        <f t="shared" ref="X19:X27" si="86">ROUNDDOWN(IF(W19=0,0,(1010/((60.38/W19)^1.1765))-10),0)</f>
        <v>0</v>
      </c>
      <c r="Y19" s="68"/>
      <c r="Z19" s="44">
        <f t="shared" ref="Z19:Z27" si="87">ROUNDDOWN(IF(Y19=0,0,(1010/((71.02/Y19)^1.1765))-10),0)</f>
        <v>0</v>
      </c>
      <c r="AA19" s="148">
        <v>5</v>
      </c>
      <c r="AB19" s="149">
        <f t="shared" ref="AB19:AB27" si="88">ROUNDDOWN(IF(AA19=0,0,(1010/((18.28/AA19)^1.2195))-10),0)</f>
        <v>197</v>
      </c>
      <c r="AC19" s="146">
        <v>12.38</v>
      </c>
      <c r="AD19" s="147">
        <f t="shared" ref="AD19:AD27" si="89">ROUNDDOWN(IF(AC19=0,0,(1010/((62.58/AC19)^1.0309))-10),0)</f>
        <v>180</v>
      </c>
      <c r="AE19" s="41">
        <v>7.77</v>
      </c>
      <c r="AF19" s="9">
        <f t="shared" ref="AF19:AF27" si="90">ROUNDDOWN(IF(AE19=0,0,(1010/((71.02/AE19)^1.1765))-10),0)</f>
        <v>64</v>
      </c>
      <c r="AG19" s="41">
        <v>11.8</v>
      </c>
      <c r="AH19" s="9">
        <f t="shared" ref="AH19:AH27" si="91">ROUNDDOWN(IF(AG19=0,0,(1010/((60.38/AG19)^1.1765))-10),0)</f>
        <v>137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30"/>
        <v>19</v>
      </c>
      <c r="B20" s="27" t="s">
        <v>78</v>
      </c>
      <c r="C20" s="27" t="s">
        <v>79</v>
      </c>
      <c r="D20" s="11">
        <f>T20</f>
        <v>364</v>
      </c>
      <c r="E20" s="41"/>
      <c r="F20" s="9">
        <f t="shared" si="77"/>
        <v>0</v>
      </c>
      <c r="G20" s="41"/>
      <c r="H20" s="9">
        <f t="shared" si="78"/>
        <v>0</v>
      </c>
      <c r="I20" s="69"/>
      <c r="J20" s="10">
        <f t="shared" si="79"/>
        <v>0</v>
      </c>
      <c r="K20" s="70"/>
      <c r="L20" s="67">
        <f t="shared" si="80"/>
        <v>0</v>
      </c>
      <c r="M20" s="66"/>
      <c r="N20" s="10">
        <f t="shared" si="81"/>
        <v>0</v>
      </c>
      <c r="O20" s="73"/>
      <c r="P20" s="72">
        <f t="shared" si="82"/>
        <v>0</v>
      </c>
      <c r="Q20" s="74"/>
      <c r="R20" s="72">
        <f t="shared" si="83"/>
        <v>0</v>
      </c>
      <c r="S20" s="146">
        <v>8.1</v>
      </c>
      <c r="T20" s="149">
        <f t="shared" si="84"/>
        <v>364</v>
      </c>
      <c r="U20" s="37"/>
      <c r="V20" s="38">
        <f t="shared" si="85"/>
        <v>0</v>
      </c>
      <c r="W20" s="37"/>
      <c r="X20" s="139">
        <f t="shared" si="86"/>
        <v>0</v>
      </c>
      <c r="Y20" s="68"/>
      <c r="Z20" s="44">
        <f t="shared" si="87"/>
        <v>0</v>
      </c>
      <c r="AA20" s="64"/>
      <c r="AB20" s="65">
        <f t="shared" si="88"/>
        <v>0</v>
      </c>
      <c r="AC20" s="41"/>
      <c r="AD20" s="9">
        <f t="shared" si="89"/>
        <v>0</v>
      </c>
      <c r="AE20" s="41"/>
      <c r="AF20" s="9">
        <f t="shared" si="90"/>
        <v>0</v>
      </c>
      <c r="AG20" s="41"/>
      <c r="AH20" s="9">
        <f t="shared" si="91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30"/>
        <v>20</v>
      </c>
      <c r="B21" s="27" t="s">
        <v>70</v>
      </c>
      <c r="C21" s="27" t="s">
        <v>34</v>
      </c>
      <c r="D21" s="11">
        <f>J21+L21</f>
        <v>333</v>
      </c>
      <c r="E21" s="41"/>
      <c r="F21" s="9">
        <f t="shared" si="77"/>
        <v>0</v>
      </c>
      <c r="G21" s="41"/>
      <c r="H21" s="9">
        <f t="shared" si="78"/>
        <v>0</v>
      </c>
      <c r="I21" s="146">
        <v>13.56</v>
      </c>
      <c r="J21" s="147">
        <f t="shared" si="79"/>
        <v>164</v>
      </c>
      <c r="K21" s="148">
        <v>4.43</v>
      </c>
      <c r="L21" s="149">
        <f t="shared" si="80"/>
        <v>169</v>
      </c>
      <c r="M21" s="66">
        <v>8.33</v>
      </c>
      <c r="N21" s="10">
        <f t="shared" si="81"/>
        <v>71</v>
      </c>
      <c r="O21" s="73"/>
      <c r="P21" s="72">
        <f t="shared" si="82"/>
        <v>0</v>
      </c>
      <c r="Q21" s="74"/>
      <c r="R21" s="72">
        <f t="shared" si="83"/>
        <v>0</v>
      </c>
      <c r="S21" s="30"/>
      <c r="T21" s="144">
        <f t="shared" si="84"/>
        <v>0</v>
      </c>
      <c r="U21" s="37"/>
      <c r="V21" s="38">
        <f t="shared" si="85"/>
        <v>0</v>
      </c>
      <c r="W21" s="37"/>
      <c r="X21" s="139">
        <f t="shared" si="86"/>
        <v>0</v>
      </c>
      <c r="Y21" s="68"/>
      <c r="Z21" s="44">
        <f t="shared" si="87"/>
        <v>0</v>
      </c>
      <c r="AA21" s="64"/>
      <c r="AB21" s="65">
        <f t="shared" si="88"/>
        <v>0</v>
      </c>
      <c r="AC21" s="41"/>
      <c r="AD21" s="9">
        <f t="shared" si="89"/>
        <v>0</v>
      </c>
      <c r="AE21" s="41"/>
      <c r="AF21" s="9">
        <f t="shared" si="90"/>
        <v>0</v>
      </c>
      <c r="AG21" s="41"/>
      <c r="AH21" s="9">
        <f t="shared" si="91"/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30"/>
        <v>21</v>
      </c>
      <c r="B22" s="27" t="s">
        <v>212</v>
      </c>
      <c r="C22" s="27" t="s">
        <v>19</v>
      </c>
      <c r="D22" s="11">
        <f>T22</f>
        <v>300</v>
      </c>
      <c r="E22" s="14"/>
      <c r="F22" s="9">
        <f t="shared" si="77"/>
        <v>0</v>
      </c>
      <c r="G22" s="41"/>
      <c r="H22" s="9">
        <f t="shared" si="78"/>
        <v>0</v>
      </c>
      <c r="I22" s="69"/>
      <c r="J22" s="10">
        <f t="shared" si="79"/>
        <v>0</v>
      </c>
      <c r="K22" s="70"/>
      <c r="L22" s="67">
        <f t="shared" si="80"/>
        <v>0</v>
      </c>
      <c r="M22" s="66"/>
      <c r="N22" s="10">
        <f t="shared" si="81"/>
        <v>0</v>
      </c>
      <c r="O22" s="73"/>
      <c r="P22" s="72">
        <f t="shared" si="82"/>
        <v>0</v>
      </c>
      <c r="Q22" s="74"/>
      <c r="R22" s="72">
        <f t="shared" si="83"/>
        <v>0</v>
      </c>
      <c r="S22" s="146">
        <v>6.94</v>
      </c>
      <c r="T22" s="149">
        <f t="shared" si="84"/>
        <v>300</v>
      </c>
      <c r="U22" s="37"/>
      <c r="V22" s="38">
        <f t="shared" si="85"/>
        <v>0</v>
      </c>
      <c r="W22" s="37"/>
      <c r="X22" s="139">
        <f t="shared" si="86"/>
        <v>0</v>
      </c>
      <c r="Y22" s="68"/>
      <c r="Z22" s="44">
        <f t="shared" si="87"/>
        <v>0</v>
      </c>
      <c r="AA22" s="64"/>
      <c r="AB22" s="65">
        <f t="shared" si="88"/>
        <v>0</v>
      </c>
      <c r="AC22" s="41"/>
      <c r="AD22" s="9">
        <f t="shared" si="89"/>
        <v>0</v>
      </c>
      <c r="AE22" s="41"/>
      <c r="AF22" s="9">
        <f t="shared" si="90"/>
        <v>0</v>
      </c>
      <c r="AG22" s="41"/>
      <c r="AH22" s="9">
        <f t="shared" si="91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30"/>
        <v>22</v>
      </c>
      <c r="B23" s="27" t="s">
        <v>257</v>
      </c>
      <c r="C23" s="27" t="s">
        <v>258</v>
      </c>
      <c r="D23" s="11">
        <f>Z23</f>
        <v>298</v>
      </c>
      <c r="E23" s="14"/>
      <c r="F23" s="9">
        <f t="shared" si="77"/>
        <v>0</v>
      </c>
      <c r="G23" s="41"/>
      <c r="H23" s="9">
        <f t="shared" si="78"/>
        <v>0</v>
      </c>
      <c r="I23" s="69"/>
      <c r="J23" s="10">
        <f t="shared" si="79"/>
        <v>0</v>
      </c>
      <c r="K23" s="70"/>
      <c r="L23" s="67">
        <f t="shared" si="80"/>
        <v>0</v>
      </c>
      <c r="M23" s="66"/>
      <c r="N23" s="10">
        <f t="shared" si="81"/>
        <v>0</v>
      </c>
      <c r="O23" s="73"/>
      <c r="P23" s="72">
        <f t="shared" si="82"/>
        <v>0</v>
      </c>
      <c r="Q23" s="74"/>
      <c r="R23" s="72">
        <f t="shared" si="83"/>
        <v>0</v>
      </c>
      <c r="S23" s="30"/>
      <c r="T23" s="144">
        <f t="shared" si="84"/>
        <v>0</v>
      </c>
      <c r="U23" s="37"/>
      <c r="V23" s="38">
        <f t="shared" si="85"/>
        <v>0</v>
      </c>
      <c r="W23" s="37"/>
      <c r="X23" s="139">
        <f t="shared" si="86"/>
        <v>0</v>
      </c>
      <c r="Y23" s="146">
        <v>25.93</v>
      </c>
      <c r="Z23" s="147">
        <f t="shared" si="87"/>
        <v>298</v>
      </c>
      <c r="AA23" s="64"/>
      <c r="AB23" s="65">
        <f t="shared" si="88"/>
        <v>0</v>
      </c>
      <c r="AC23" s="41"/>
      <c r="AD23" s="9">
        <f t="shared" si="89"/>
        <v>0</v>
      </c>
      <c r="AE23" s="41"/>
      <c r="AF23" s="9">
        <f t="shared" si="90"/>
        <v>0</v>
      </c>
      <c r="AG23" s="41"/>
      <c r="AH23" s="9">
        <f t="shared" si="91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30"/>
        <v>23</v>
      </c>
      <c r="B24" s="27" t="s">
        <v>86</v>
      </c>
      <c r="C24" s="27" t="s">
        <v>28</v>
      </c>
      <c r="D24" s="11">
        <f>R24</f>
        <v>236</v>
      </c>
      <c r="E24" s="14"/>
      <c r="F24" s="9">
        <f t="shared" si="77"/>
        <v>0</v>
      </c>
      <c r="G24" s="41"/>
      <c r="H24" s="9">
        <f t="shared" si="78"/>
        <v>0</v>
      </c>
      <c r="I24" s="69"/>
      <c r="J24" s="10">
        <f t="shared" si="79"/>
        <v>0</v>
      </c>
      <c r="K24" s="70"/>
      <c r="L24" s="67">
        <f t="shared" si="80"/>
        <v>0</v>
      </c>
      <c r="M24" s="66"/>
      <c r="N24" s="10">
        <f t="shared" si="81"/>
        <v>0</v>
      </c>
      <c r="O24" s="73"/>
      <c r="P24" s="72">
        <f t="shared" si="82"/>
        <v>0</v>
      </c>
      <c r="Q24" s="146">
        <v>21.44</v>
      </c>
      <c r="R24" s="147">
        <f t="shared" si="83"/>
        <v>236</v>
      </c>
      <c r="S24" s="30"/>
      <c r="T24" s="144">
        <f t="shared" si="84"/>
        <v>0</v>
      </c>
      <c r="U24" s="37"/>
      <c r="V24" s="38">
        <f t="shared" si="85"/>
        <v>0</v>
      </c>
      <c r="W24" s="37"/>
      <c r="X24" s="139">
        <f t="shared" si="86"/>
        <v>0</v>
      </c>
      <c r="Y24" s="68"/>
      <c r="Z24" s="44">
        <f t="shared" si="87"/>
        <v>0</v>
      </c>
      <c r="AA24" s="64"/>
      <c r="AB24" s="65">
        <f t="shared" si="88"/>
        <v>0</v>
      </c>
      <c r="AC24" s="41"/>
      <c r="AD24" s="9">
        <f t="shared" si="89"/>
        <v>0</v>
      </c>
      <c r="AE24" s="41"/>
      <c r="AF24" s="9">
        <f t="shared" si="90"/>
        <v>0</v>
      </c>
      <c r="AG24" s="41"/>
      <c r="AH24" s="9">
        <f t="shared" si="91"/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30"/>
        <v>24</v>
      </c>
      <c r="B25" s="27" t="s">
        <v>261</v>
      </c>
      <c r="C25" s="27" t="s">
        <v>262</v>
      </c>
      <c r="D25" s="11">
        <f>Z25</f>
        <v>173</v>
      </c>
      <c r="F25" s="9">
        <f t="shared" si="77"/>
        <v>0</v>
      </c>
      <c r="G25" s="41"/>
      <c r="H25" s="9">
        <f t="shared" si="78"/>
        <v>0</v>
      </c>
      <c r="I25" s="69"/>
      <c r="J25" s="10">
        <f t="shared" si="79"/>
        <v>0</v>
      </c>
      <c r="K25" s="70"/>
      <c r="L25" s="67">
        <f t="shared" si="80"/>
        <v>0</v>
      </c>
      <c r="M25" s="66"/>
      <c r="N25" s="10">
        <f t="shared" si="81"/>
        <v>0</v>
      </c>
      <c r="O25" s="73"/>
      <c r="P25" s="72">
        <f t="shared" si="82"/>
        <v>0</v>
      </c>
      <c r="Q25" s="74"/>
      <c r="R25" s="72">
        <f t="shared" si="83"/>
        <v>0</v>
      </c>
      <c r="S25" s="30"/>
      <c r="T25" s="144">
        <f t="shared" si="84"/>
        <v>0</v>
      </c>
      <c r="U25" s="37"/>
      <c r="V25" s="38">
        <f t="shared" si="85"/>
        <v>0</v>
      </c>
      <c r="W25" s="37"/>
      <c r="X25" s="139">
        <f t="shared" si="86"/>
        <v>0</v>
      </c>
      <c r="Y25" s="146">
        <v>16.690000000000001</v>
      </c>
      <c r="Z25" s="147">
        <f t="shared" si="87"/>
        <v>173</v>
      </c>
      <c r="AA25" s="64"/>
      <c r="AB25" s="65">
        <f t="shared" si="88"/>
        <v>0</v>
      </c>
      <c r="AC25" s="41"/>
      <c r="AD25" s="9">
        <f t="shared" si="89"/>
        <v>0</v>
      </c>
      <c r="AE25" s="41"/>
      <c r="AF25" s="9">
        <f t="shared" si="90"/>
        <v>0</v>
      </c>
      <c r="AG25" s="41"/>
      <c r="AH25" s="9">
        <f t="shared" si="91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30"/>
        <v>25</v>
      </c>
      <c r="B26" s="27" t="s">
        <v>263</v>
      </c>
      <c r="C26" s="27" t="s">
        <v>248</v>
      </c>
      <c r="D26" s="11">
        <f>Z26</f>
        <v>155</v>
      </c>
      <c r="F26" s="9">
        <f t="shared" si="77"/>
        <v>0</v>
      </c>
      <c r="G26" s="41"/>
      <c r="H26" s="9">
        <f t="shared" si="78"/>
        <v>0</v>
      </c>
      <c r="I26" s="69"/>
      <c r="J26" s="10">
        <f t="shared" si="79"/>
        <v>0</v>
      </c>
      <c r="K26" s="70"/>
      <c r="L26" s="67">
        <f t="shared" si="80"/>
        <v>0</v>
      </c>
      <c r="M26" s="66"/>
      <c r="N26" s="10">
        <f t="shared" si="81"/>
        <v>0</v>
      </c>
      <c r="O26" s="73"/>
      <c r="P26" s="72">
        <f t="shared" si="82"/>
        <v>0</v>
      </c>
      <c r="Q26" s="74"/>
      <c r="R26" s="72">
        <f t="shared" si="83"/>
        <v>0</v>
      </c>
      <c r="S26" s="30"/>
      <c r="T26" s="144">
        <f t="shared" si="84"/>
        <v>0</v>
      </c>
      <c r="U26" s="37"/>
      <c r="V26" s="38">
        <f t="shared" si="85"/>
        <v>0</v>
      </c>
      <c r="W26" s="37"/>
      <c r="X26" s="139">
        <f t="shared" si="86"/>
        <v>0</v>
      </c>
      <c r="Y26" s="146">
        <v>15.26</v>
      </c>
      <c r="Z26" s="147">
        <f t="shared" si="87"/>
        <v>155</v>
      </c>
      <c r="AA26" s="64"/>
      <c r="AB26" s="65">
        <f t="shared" si="88"/>
        <v>0</v>
      </c>
      <c r="AC26" s="41"/>
      <c r="AD26" s="9">
        <f t="shared" si="89"/>
        <v>0</v>
      </c>
      <c r="AE26" s="41"/>
      <c r="AF26" s="9">
        <f t="shared" si="90"/>
        <v>0</v>
      </c>
      <c r="AG26" s="41"/>
      <c r="AH26" s="9">
        <f t="shared" si="91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30"/>
        <v>26</v>
      </c>
      <c r="B27" s="27" t="s">
        <v>231</v>
      </c>
      <c r="C27" s="27" t="s">
        <v>72</v>
      </c>
      <c r="D27" s="11">
        <f>X27</f>
        <v>105</v>
      </c>
      <c r="E27" s="41"/>
      <c r="F27" s="9">
        <f t="shared" si="77"/>
        <v>0</v>
      </c>
      <c r="G27" s="41"/>
      <c r="H27" s="9">
        <f t="shared" si="78"/>
        <v>0</v>
      </c>
      <c r="I27" s="69"/>
      <c r="J27" s="10">
        <f t="shared" si="79"/>
        <v>0</v>
      </c>
      <c r="K27" s="70"/>
      <c r="L27" s="67">
        <f t="shared" si="80"/>
        <v>0</v>
      </c>
      <c r="M27" s="66"/>
      <c r="N27" s="10">
        <f t="shared" si="81"/>
        <v>0</v>
      </c>
      <c r="O27" s="73"/>
      <c r="P27" s="72">
        <f t="shared" si="82"/>
        <v>0</v>
      </c>
      <c r="Q27" s="74"/>
      <c r="R27" s="72">
        <f t="shared" si="83"/>
        <v>0</v>
      </c>
      <c r="S27" s="30"/>
      <c r="T27" s="144">
        <f t="shared" si="84"/>
        <v>0</v>
      </c>
      <c r="U27" s="37"/>
      <c r="V27" s="38">
        <f t="shared" si="85"/>
        <v>0</v>
      </c>
      <c r="W27" s="146">
        <v>9.5500000000000007</v>
      </c>
      <c r="X27" s="147">
        <f t="shared" si="86"/>
        <v>105</v>
      </c>
      <c r="Y27" s="68"/>
      <c r="Z27" s="44">
        <f t="shared" si="87"/>
        <v>0</v>
      </c>
      <c r="AA27" s="64"/>
      <c r="AB27" s="65">
        <f t="shared" si="88"/>
        <v>0</v>
      </c>
      <c r="AC27" s="41"/>
      <c r="AD27" s="9">
        <f t="shared" si="89"/>
        <v>0</v>
      </c>
      <c r="AE27" s="41"/>
      <c r="AF27" s="9">
        <f t="shared" si="90"/>
        <v>0</v>
      </c>
      <c r="AG27" s="41"/>
      <c r="AH27" s="9">
        <f t="shared" si="91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30"/>
        <v>27</v>
      </c>
      <c r="C28" s="27"/>
      <c r="F28" s="9">
        <f t="shared" ref="F28" si="92">ROUNDDOWN(IF(E28=0,0,(1010/((60.38/E28)^1.1765))-10),0)</f>
        <v>0</v>
      </c>
      <c r="G28" s="41"/>
      <c r="H28" s="9">
        <f t="shared" ref="H28" si="93">ROUNDDOWN(IF(G28=0,0,(1010/((62.58/G28)^1.0309))-10),0)</f>
        <v>0</v>
      </c>
      <c r="I28" s="69"/>
      <c r="J28" s="10">
        <f t="shared" ref="J28" si="94">ROUNDDOWN(IF(I28=0,0,(1010/((60.38/I28)^1.1765))-10),0)</f>
        <v>0</v>
      </c>
      <c r="K28" s="70"/>
      <c r="L28" s="67">
        <f t="shared" ref="L28" si="95">ROUNDDOWN(IF(K28=0,0,(1010/((18.28/K28)^1.2195))-10),0)</f>
        <v>0</v>
      </c>
      <c r="M28" s="66"/>
      <c r="N28" s="10">
        <f t="shared" ref="N28" si="96">ROUNDDOWN(IF(M28=0,0,(1010/((71.02/M28)^1.1765))-10),0)</f>
        <v>0</v>
      </c>
      <c r="O28" s="73"/>
      <c r="P28" s="72">
        <f t="shared" ref="P28" si="97">ROUNDDOWN(IF(O28=0,0,(1010/((60.38/O28)^1.1765))-10),0)</f>
        <v>0</v>
      </c>
      <c r="Q28" s="74"/>
      <c r="R28" s="72">
        <f t="shared" ref="R28" si="98">ROUNDDOWN(IF(Q28=0,0,(1010/((71.02/Q28)^1.1765))-10),0)</f>
        <v>0</v>
      </c>
      <c r="S28" s="30"/>
      <c r="T28" s="144">
        <f t="shared" ref="T28" si="99">ROUNDDOWN(IF(S28=0,0,(1010/((18.28/S28)^1.2195))-10),0)</f>
        <v>0</v>
      </c>
      <c r="U28" s="37"/>
      <c r="V28" s="38">
        <f t="shared" ref="V28" si="100">ROUNDDOWN(IF(U28=0,0,(1010/((18.28/U28)^1.2195))-10),0)</f>
        <v>0</v>
      </c>
      <c r="W28" s="37"/>
      <c r="X28" s="139">
        <f t="shared" ref="X28" si="101">ROUNDDOWN(IF(W28=0,0,(1010/((60.38/W28)^1.1765))-10),0)</f>
        <v>0</v>
      </c>
      <c r="Y28" s="68"/>
      <c r="Z28" s="44">
        <f t="shared" ref="Z28" si="102">ROUNDDOWN(IF(Y28=0,0,(1010/((71.02/Y28)^1.1765))-10),0)</f>
        <v>0</v>
      </c>
      <c r="AA28" s="64"/>
      <c r="AB28" s="65">
        <f t="shared" ref="AB28" si="103">ROUNDDOWN(IF(AA28=0,0,(1010/((18.28/AA28)^1.2195))-10),0)</f>
        <v>0</v>
      </c>
      <c r="AC28" s="41"/>
      <c r="AD28" s="9">
        <f t="shared" ref="AD28" si="104">ROUNDDOWN(IF(AC28=0,0,(1010/((62.58/AC28)^1.0309))-10),0)</f>
        <v>0</v>
      </c>
      <c r="AE28" s="41"/>
      <c r="AF28" s="9">
        <f t="shared" ref="AF28" si="105">ROUNDDOWN(IF(AE28=0,0,(1010/((71.02/AE28)^1.1765))-10),0)</f>
        <v>0</v>
      </c>
      <c r="AG28" s="41"/>
      <c r="AH28" s="9">
        <f t="shared" ref="AH28" si="106">ROUNDDOWN(IF(AG28=0,0,(1010/((60.38/AG28)^1.1765))-10),0)</f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30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37"/>
      <c r="V29" s="38">
        <f t="shared" si="8"/>
        <v>0</v>
      </c>
      <c r="W29" s="37"/>
      <c r="X29" s="139">
        <f t="shared" si="9"/>
        <v>0</v>
      </c>
      <c r="Y29" s="68"/>
      <c r="Z29" s="44">
        <f t="shared" si="10"/>
        <v>0</v>
      </c>
      <c r="AA29" s="64"/>
      <c r="AB29" s="65">
        <f t="shared" si="11"/>
        <v>0</v>
      </c>
      <c r="AC29" s="41"/>
      <c r="AD29" s="9">
        <f t="shared" si="12"/>
        <v>0</v>
      </c>
      <c r="AE29" s="41"/>
      <c r="AF29" s="9">
        <f t="shared" si="13"/>
        <v>0</v>
      </c>
      <c r="AG29" s="41"/>
      <c r="AH29" s="9">
        <f t="shared" si="14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</sheetData>
  <sortState xmlns:xlrd2="http://schemas.microsoft.com/office/spreadsheetml/2017/richdata2" ref="B2:AN29">
    <sortCondition descending="1" ref="D2:D29"/>
  </sortState>
  <pageMargins left="0.25" right="0.25" top="0.75" bottom="0.75" header="0.3" footer="0.3"/>
  <pageSetup paperSize="8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0284-F458-42DE-AD31-ADFA7683BED8}">
  <sheetPr>
    <pageSetUpPr fitToPage="1"/>
  </sheetPr>
  <dimension ref="A1:AN1833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172" t="s">
        <v>22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168" t="s">
        <v>35</v>
      </c>
      <c r="C2" s="168" t="s">
        <v>36</v>
      </c>
      <c r="D2" s="169">
        <f>V2+AF2+AH2</f>
        <v>1363</v>
      </c>
      <c r="E2" s="41">
        <v>24.57</v>
      </c>
      <c r="F2" s="9">
        <f t="shared" ref="F2:F29" si="0">ROUNDDOWN(IF(E2=0,0,(1010/((60.38/E2)^1.1765))-10),0)</f>
        <v>340</v>
      </c>
      <c r="G2" s="41">
        <v>18.78</v>
      </c>
      <c r="H2" s="9">
        <f t="shared" ref="H2:H29" si="1">ROUNDDOWN(IF(G2=0,0,(1010/((62.58/G2)^1.0309))-10),0)</f>
        <v>282</v>
      </c>
      <c r="I2" s="69">
        <v>26.99</v>
      </c>
      <c r="J2" s="10">
        <f t="shared" ref="J2:J29" si="2">ROUNDDOWN(IF(I2=0,0,(1010/((60.38/I2)^1.1765))-10),0)</f>
        <v>381</v>
      </c>
      <c r="K2" s="70">
        <v>9.1300000000000008</v>
      </c>
      <c r="L2" s="67">
        <f t="shared" ref="L2:L29" si="3">ROUNDDOWN(IF(K2=0,0,(1010/((18.28/K2)^1.2195))-10),0)</f>
        <v>423</v>
      </c>
      <c r="M2" s="69">
        <v>27.07</v>
      </c>
      <c r="N2" s="10">
        <f t="shared" ref="N2:N29" si="4">ROUNDDOWN(IF(M2=0,0,(1010/((71.02/M2)^1.1765))-10),0)</f>
        <v>314</v>
      </c>
      <c r="O2" s="73"/>
      <c r="P2" s="72">
        <f t="shared" ref="P2:P29" si="5">ROUNDDOWN(IF(O2=0,0,(1010/((60.38/O2)^1.1765))-10),0)</f>
        <v>0</v>
      </c>
      <c r="Q2" s="74"/>
      <c r="R2" s="72">
        <f t="shared" ref="R2:R29" si="6">ROUNDDOWN(IF(Q2=0,0,(1010/((71.02/Q2)^1.1765))-10),0)</f>
        <v>0</v>
      </c>
      <c r="S2" s="30"/>
      <c r="T2" s="144">
        <f t="shared" ref="T2:T29" si="7">ROUNDDOWN(IF(S2=0,0,(1010/((18.28/S2)^1.2195))-10),0)</f>
        <v>0</v>
      </c>
      <c r="U2" s="146">
        <v>9.74</v>
      </c>
      <c r="V2" s="149">
        <f t="shared" ref="V2:V29" si="8">ROUNDDOWN(IF(U2=0,0,(1010/((18.28/U2)^1.2195))-10),0)</f>
        <v>458</v>
      </c>
      <c r="W2" s="37">
        <v>26.35</v>
      </c>
      <c r="X2" s="139">
        <f t="shared" ref="X2:X29" si="9">ROUNDDOWN(IF(W2=0,0,(1010/((60.38/W2)^1.1765))-10),0)</f>
        <v>370</v>
      </c>
      <c r="Y2" s="68">
        <v>28.85</v>
      </c>
      <c r="Z2" s="44">
        <f t="shared" ref="Z2:Z29" si="10">ROUNDDOWN(IF(Y2=0,0,(1010/((71.02/Y2)^1.1765))-10),0)</f>
        <v>339</v>
      </c>
      <c r="AA2" s="64">
        <v>10.050000000000001</v>
      </c>
      <c r="AB2" s="65">
        <f t="shared" ref="AB2:AB29" si="11">ROUNDDOWN(IF(AA2=0,0,(1010/((18.28/AA2)^1.2195))-10),0)</f>
        <v>476</v>
      </c>
      <c r="AC2" s="41">
        <v>16.600000000000001</v>
      </c>
      <c r="AD2" s="9">
        <f t="shared" ref="AD2:AD29" si="12">ROUNDDOWN(IF(AC2=0,0,(1010/((62.58/AC2)^1.0309))-10),0)</f>
        <v>247</v>
      </c>
      <c r="AE2" s="146">
        <v>32.39</v>
      </c>
      <c r="AF2" s="147">
        <f t="shared" ref="AF2:AF29" si="13">ROUNDDOWN(IF(AE2=0,0,(1010/((71.02/AE2)^1.1765))-10),0)</f>
        <v>391</v>
      </c>
      <c r="AG2" s="146">
        <v>34.6</v>
      </c>
      <c r="AH2" s="147">
        <f t="shared" ref="AH2:AH29" si="14">ROUNDDOWN(IF(AG2=0,0,(1010/((60.38/AG2)^1.1765))-10),0)</f>
        <v>514</v>
      </c>
      <c r="AI2" s="2"/>
      <c r="AJ2" s="2"/>
      <c r="AK2" s="2"/>
      <c r="AL2" s="2"/>
      <c r="AM2" s="2"/>
      <c r="AN2" s="2"/>
    </row>
    <row r="3" spans="1:40" x14ac:dyDescent="0.25">
      <c r="A3" s="27">
        <f>A2+1</f>
        <v>2</v>
      </c>
      <c r="B3" s="170" t="s">
        <v>32</v>
      </c>
      <c r="C3" s="170" t="s">
        <v>8</v>
      </c>
      <c r="D3" s="169">
        <f>N3+V3+X3</f>
        <v>1132</v>
      </c>
      <c r="E3" s="41"/>
      <c r="F3" s="9">
        <f t="shared" ref="F3:F11" si="15">ROUNDDOWN(IF(E3=0,0,(1010/((60.38/E3)^1.1765))-10),0)</f>
        <v>0</v>
      </c>
      <c r="G3" s="41"/>
      <c r="H3" s="9">
        <f t="shared" ref="H3:H11" si="16">ROUNDDOWN(IF(G3=0,0,(1010/((62.58/G3)^1.0309))-10),0)</f>
        <v>0</v>
      </c>
      <c r="I3" s="69">
        <v>26.15</v>
      </c>
      <c r="J3" s="10">
        <f t="shared" ref="J3:J11" si="17">ROUNDDOWN(IF(I3=0,0,(1010/((60.38/I3)^1.1765))-10),0)</f>
        <v>367</v>
      </c>
      <c r="K3" s="70">
        <v>7.47</v>
      </c>
      <c r="L3" s="67">
        <f t="shared" ref="L3:L11" si="18">ROUNDDOWN(IF(K3=0,0,(1010/((18.28/K3)^1.2195))-10),0)</f>
        <v>329</v>
      </c>
      <c r="M3" s="146">
        <v>32.86</v>
      </c>
      <c r="N3" s="147">
        <f t="shared" ref="N3:N11" si="19">ROUNDDOWN(IF(M3=0,0,(1010/((71.02/M3)^1.1765))-10),0)</f>
        <v>397</v>
      </c>
      <c r="O3" s="73">
        <v>23.11</v>
      </c>
      <c r="P3" s="72">
        <f t="shared" ref="P3:P11" si="20">ROUNDDOWN(IF(O3=0,0,(1010/((60.38/O3)^1.1765))-10),0)</f>
        <v>316</v>
      </c>
      <c r="Q3" s="74">
        <v>30.62</v>
      </c>
      <c r="R3" s="72">
        <f t="shared" ref="R3:R11" si="21">ROUNDDOWN(IF(Q3=0,0,(1010/((71.02/Q3)^1.1765))-10),0)</f>
        <v>365</v>
      </c>
      <c r="S3" s="30"/>
      <c r="T3" s="144">
        <f t="shared" ref="T3:T11" si="22">ROUNDDOWN(IF(S3=0,0,(1010/((18.28/S3)^1.2195))-10),0)</f>
        <v>0</v>
      </c>
      <c r="U3" s="146">
        <v>8.0500000000000007</v>
      </c>
      <c r="V3" s="149">
        <f t="shared" ref="V3:V11" si="23">ROUNDDOWN(IF(U3=0,0,(1010/((18.28/U3)^1.2195))-10),0)</f>
        <v>361</v>
      </c>
      <c r="W3" s="146">
        <v>26.56</v>
      </c>
      <c r="X3" s="147">
        <f t="shared" ref="X3:X11" si="24">ROUNDDOWN(IF(W3=0,0,(1010/((60.38/W3)^1.1765))-10),0)</f>
        <v>374</v>
      </c>
      <c r="Y3" s="68"/>
      <c r="Z3" s="44">
        <f t="shared" ref="Z3:Z11" si="25">ROUNDDOWN(IF(Y3=0,0,(1010/((71.02/Y3)^1.1765))-10),0)</f>
        <v>0</v>
      </c>
      <c r="AA3" s="64">
        <v>7.83</v>
      </c>
      <c r="AB3" s="65">
        <f t="shared" ref="AB3:AB11" si="26">ROUNDDOWN(IF(AA3=0,0,(1010/((18.28/AA3)^1.2195))-10),0)</f>
        <v>349</v>
      </c>
      <c r="AC3" s="41">
        <v>18.21</v>
      </c>
      <c r="AD3" s="9">
        <f t="shared" ref="AD3:AD11" si="27">ROUNDDOWN(IF(AC3=0,0,(1010/((62.58/AC3)^1.0309))-10),0)</f>
        <v>272</v>
      </c>
      <c r="AE3" s="41">
        <v>32</v>
      </c>
      <c r="AF3" s="9">
        <f t="shared" ref="AF3:AF11" si="28">ROUNDDOWN(IF(AE3=0,0,(1010/((71.02/AE3)^1.1765))-10),0)</f>
        <v>385</v>
      </c>
      <c r="AG3" s="41">
        <v>23.72</v>
      </c>
      <c r="AH3" s="9">
        <f t="shared" ref="AH3:AH11" si="29">ROUNDDOWN(IF(AG3=0,0,(1010/((60.38/AG3)^1.1765))-10),0)</f>
        <v>326</v>
      </c>
      <c r="AI3" s="2"/>
      <c r="AJ3" s="2"/>
      <c r="AK3" s="2"/>
      <c r="AL3" s="2"/>
      <c r="AM3" s="2"/>
      <c r="AN3" s="2"/>
    </row>
    <row r="4" spans="1:40" x14ac:dyDescent="0.25">
      <c r="A4" s="27">
        <f t="shared" ref="A4:A29" si="30">A3+1</f>
        <v>3</v>
      </c>
      <c r="B4" s="170" t="s">
        <v>37</v>
      </c>
      <c r="C4" s="170" t="s">
        <v>36</v>
      </c>
      <c r="D4" s="169">
        <f>L4+AD4+AF4</f>
        <v>969</v>
      </c>
      <c r="E4" s="41"/>
      <c r="F4" s="9">
        <f t="shared" si="15"/>
        <v>0</v>
      </c>
      <c r="G4" s="41"/>
      <c r="H4" s="9">
        <f t="shared" si="16"/>
        <v>0</v>
      </c>
      <c r="I4" s="69">
        <v>18.91</v>
      </c>
      <c r="J4" s="10">
        <f t="shared" si="17"/>
        <v>247</v>
      </c>
      <c r="K4" s="148">
        <v>7.89</v>
      </c>
      <c r="L4" s="149">
        <f t="shared" si="18"/>
        <v>352</v>
      </c>
      <c r="M4" s="69">
        <v>25.02</v>
      </c>
      <c r="N4" s="10">
        <f t="shared" si="19"/>
        <v>285</v>
      </c>
      <c r="O4" s="73">
        <v>17.59</v>
      </c>
      <c r="P4" s="72">
        <f t="shared" si="20"/>
        <v>226</v>
      </c>
      <c r="Q4" s="74">
        <v>21.08</v>
      </c>
      <c r="R4" s="72">
        <f t="shared" si="21"/>
        <v>231</v>
      </c>
      <c r="S4" s="30"/>
      <c r="T4" s="144">
        <f t="shared" si="22"/>
        <v>0</v>
      </c>
      <c r="U4" s="37"/>
      <c r="V4" s="38">
        <f t="shared" si="23"/>
        <v>0</v>
      </c>
      <c r="W4" s="37"/>
      <c r="X4" s="139">
        <f t="shared" si="24"/>
        <v>0</v>
      </c>
      <c r="Y4" s="68">
        <v>24.23</v>
      </c>
      <c r="Z4" s="44">
        <f t="shared" si="25"/>
        <v>275</v>
      </c>
      <c r="AA4" s="64">
        <v>7.19</v>
      </c>
      <c r="AB4" s="65">
        <f t="shared" si="26"/>
        <v>313</v>
      </c>
      <c r="AC4" s="146">
        <v>18.78</v>
      </c>
      <c r="AD4" s="147">
        <f t="shared" si="27"/>
        <v>282</v>
      </c>
      <c r="AE4" s="146">
        <v>28.52</v>
      </c>
      <c r="AF4" s="147">
        <f t="shared" si="28"/>
        <v>335</v>
      </c>
      <c r="AG4" s="41">
        <v>17.82</v>
      </c>
      <c r="AH4" s="9">
        <f t="shared" si="29"/>
        <v>230</v>
      </c>
      <c r="AI4" s="2"/>
      <c r="AJ4" s="2"/>
      <c r="AK4" s="2"/>
      <c r="AL4" s="2"/>
      <c r="AM4" s="2"/>
      <c r="AN4" s="2"/>
    </row>
    <row r="5" spans="1:40" x14ac:dyDescent="0.25">
      <c r="A5" s="27">
        <f t="shared" si="30"/>
        <v>4</v>
      </c>
      <c r="B5" s="170" t="s">
        <v>218</v>
      </c>
      <c r="C5" s="170" t="s">
        <v>8</v>
      </c>
      <c r="D5" s="169">
        <f>V5+X5+AF5</f>
        <v>959</v>
      </c>
      <c r="E5" s="14"/>
      <c r="F5" s="9">
        <f t="shared" si="15"/>
        <v>0</v>
      </c>
      <c r="G5" s="41"/>
      <c r="H5" s="9">
        <f t="shared" si="16"/>
        <v>0</v>
      </c>
      <c r="I5" s="69"/>
      <c r="J5" s="10">
        <f t="shared" si="17"/>
        <v>0</v>
      </c>
      <c r="K5" s="70"/>
      <c r="L5" s="67">
        <f t="shared" si="18"/>
        <v>0</v>
      </c>
      <c r="M5" s="66"/>
      <c r="N5" s="10">
        <f t="shared" si="19"/>
        <v>0</v>
      </c>
      <c r="O5" s="73"/>
      <c r="P5" s="72">
        <f t="shared" si="20"/>
        <v>0</v>
      </c>
      <c r="Q5" s="74"/>
      <c r="R5" s="72">
        <f t="shared" si="21"/>
        <v>0</v>
      </c>
      <c r="S5" s="30"/>
      <c r="T5" s="144">
        <f t="shared" si="22"/>
        <v>0</v>
      </c>
      <c r="U5" s="146">
        <v>7.3</v>
      </c>
      <c r="V5" s="149">
        <f t="shared" si="23"/>
        <v>319</v>
      </c>
      <c r="W5" s="146">
        <v>23.84</v>
      </c>
      <c r="X5" s="147">
        <f t="shared" si="24"/>
        <v>328</v>
      </c>
      <c r="Y5" s="68"/>
      <c r="Z5" s="44">
        <f t="shared" si="25"/>
        <v>0</v>
      </c>
      <c r="AA5" s="64">
        <v>8.0500000000000007</v>
      </c>
      <c r="AB5" s="65">
        <f t="shared" si="26"/>
        <v>361</v>
      </c>
      <c r="AC5" s="41"/>
      <c r="AD5" s="9">
        <f t="shared" si="27"/>
        <v>0</v>
      </c>
      <c r="AE5" s="146">
        <v>26.91</v>
      </c>
      <c r="AF5" s="147">
        <f t="shared" si="28"/>
        <v>312</v>
      </c>
      <c r="AG5" s="41">
        <v>21.41</v>
      </c>
      <c r="AH5" s="9">
        <f t="shared" si="29"/>
        <v>288</v>
      </c>
      <c r="AI5" s="2"/>
      <c r="AJ5" s="2"/>
      <c r="AK5" s="2"/>
      <c r="AL5" s="2"/>
      <c r="AM5" s="2"/>
      <c r="AN5" s="2"/>
    </row>
    <row r="6" spans="1:40" x14ac:dyDescent="0.25">
      <c r="A6" s="27">
        <f t="shared" si="30"/>
        <v>5</v>
      </c>
      <c r="B6" s="170" t="s">
        <v>191</v>
      </c>
      <c r="C6" s="170" t="s">
        <v>8</v>
      </c>
      <c r="D6" s="169">
        <f>L6+AD6+AF6</f>
        <v>839</v>
      </c>
      <c r="E6" s="14"/>
      <c r="F6" s="9">
        <f t="shared" si="15"/>
        <v>0</v>
      </c>
      <c r="G6" s="41"/>
      <c r="H6" s="9">
        <f t="shared" si="16"/>
        <v>0</v>
      </c>
      <c r="I6" s="69">
        <v>16.11</v>
      </c>
      <c r="J6" s="10">
        <f t="shared" si="17"/>
        <v>203</v>
      </c>
      <c r="K6" s="148">
        <v>6.76</v>
      </c>
      <c r="L6" s="149">
        <f t="shared" si="18"/>
        <v>290</v>
      </c>
      <c r="M6" s="69">
        <v>19.12</v>
      </c>
      <c r="N6" s="10">
        <f t="shared" si="19"/>
        <v>205</v>
      </c>
      <c r="O6" s="73"/>
      <c r="P6" s="72">
        <f t="shared" si="20"/>
        <v>0</v>
      </c>
      <c r="Q6" s="74"/>
      <c r="R6" s="72">
        <f t="shared" si="21"/>
        <v>0</v>
      </c>
      <c r="S6" s="30"/>
      <c r="T6" s="144">
        <f t="shared" si="22"/>
        <v>0</v>
      </c>
      <c r="U6" s="37"/>
      <c r="V6" s="38">
        <f t="shared" si="23"/>
        <v>0</v>
      </c>
      <c r="W6" s="37"/>
      <c r="X6" s="139">
        <f t="shared" si="24"/>
        <v>0</v>
      </c>
      <c r="Y6" s="68"/>
      <c r="Z6" s="44">
        <f t="shared" si="25"/>
        <v>0</v>
      </c>
      <c r="AA6" s="64">
        <v>7.18</v>
      </c>
      <c r="AB6" s="65">
        <f t="shared" si="26"/>
        <v>313</v>
      </c>
      <c r="AC6" s="146">
        <v>18.53</v>
      </c>
      <c r="AD6" s="147">
        <f t="shared" si="27"/>
        <v>278</v>
      </c>
      <c r="AE6" s="146">
        <v>23.99</v>
      </c>
      <c r="AF6" s="147">
        <f t="shared" si="28"/>
        <v>271</v>
      </c>
      <c r="AG6" s="41">
        <v>18.25</v>
      </c>
      <c r="AH6" s="9">
        <f t="shared" si="29"/>
        <v>237</v>
      </c>
      <c r="AI6" s="2"/>
      <c r="AJ6" s="2"/>
      <c r="AK6" s="2"/>
      <c r="AL6" s="2"/>
      <c r="AM6" s="2"/>
      <c r="AN6" s="2"/>
    </row>
    <row r="7" spans="1:40" x14ac:dyDescent="0.25">
      <c r="A7" s="27">
        <f t="shared" si="30"/>
        <v>6</v>
      </c>
      <c r="B7" s="170" t="s">
        <v>38</v>
      </c>
      <c r="C7" s="170" t="s">
        <v>36</v>
      </c>
      <c r="D7" s="169">
        <f>L7+AF7+AH7</f>
        <v>755</v>
      </c>
      <c r="E7" s="41"/>
      <c r="F7" s="9">
        <f t="shared" si="15"/>
        <v>0</v>
      </c>
      <c r="G7" s="41"/>
      <c r="H7" s="9">
        <f t="shared" si="16"/>
        <v>0</v>
      </c>
      <c r="I7" s="69">
        <v>12.91</v>
      </c>
      <c r="J7" s="10">
        <f t="shared" si="17"/>
        <v>154</v>
      </c>
      <c r="K7" s="148">
        <v>5.93</v>
      </c>
      <c r="L7" s="149">
        <f t="shared" si="18"/>
        <v>245</v>
      </c>
      <c r="M7" s="66">
        <v>19.47</v>
      </c>
      <c r="N7" s="10">
        <f t="shared" si="19"/>
        <v>210</v>
      </c>
      <c r="O7" s="73">
        <v>13.93</v>
      </c>
      <c r="P7" s="72">
        <f t="shared" si="20"/>
        <v>169</v>
      </c>
      <c r="Q7" s="74">
        <v>19.82</v>
      </c>
      <c r="R7" s="72">
        <f t="shared" si="21"/>
        <v>215</v>
      </c>
      <c r="S7" s="30"/>
      <c r="T7" s="144">
        <f t="shared" si="22"/>
        <v>0</v>
      </c>
      <c r="U7" s="37"/>
      <c r="V7" s="38">
        <f t="shared" si="23"/>
        <v>0</v>
      </c>
      <c r="W7" s="37"/>
      <c r="X7" s="139">
        <f t="shared" si="24"/>
        <v>0</v>
      </c>
      <c r="Y7" s="68">
        <v>25.86</v>
      </c>
      <c r="Z7" s="44">
        <f t="shared" si="25"/>
        <v>297</v>
      </c>
      <c r="AA7" s="64">
        <v>5.81</v>
      </c>
      <c r="AB7" s="65">
        <f t="shared" si="26"/>
        <v>239</v>
      </c>
      <c r="AC7" s="41">
        <v>13.5</v>
      </c>
      <c r="AD7" s="9">
        <f t="shared" si="27"/>
        <v>197</v>
      </c>
      <c r="AE7" s="146">
        <v>25.96</v>
      </c>
      <c r="AF7" s="147">
        <f t="shared" si="28"/>
        <v>299</v>
      </c>
      <c r="AG7" s="146">
        <v>16.64</v>
      </c>
      <c r="AH7" s="147">
        <f t="shared" si="29"/>
        <v>211</v>
      </c>
      <c r="AI7" s="2"/>
      <c r="AJ7" s="2"/>
      <c r="AK7" s="2"/>
      <c r="AL7" s="2"/>
      <c r="AM7" s="2"/>
      <c r="AN7" s="2"/>
    </row>
    <row r="8" spans="1:40" x14ac:dyDescent="0.25">
      <c r="A8" s="27">
        <f t="shared" si="30"/>
        <v>7</v>
      </c>
      <c r="B8" s="170" t="s">
        <v>289</v>
      </c>
      <c r="C8" s="170" t="s">
        <v>8</v>
      </c>
      <c r="D8" s="169">
        <f>AB8+AD8</f>
        <v>674</v>
      </c>
      <c r="F8" s="9">
        <f t="shared" si="15"/>
        <v>0</v>
      </c>
      <c r="G8" s="41"/>
      <c r="H8" s="9">
        <f t="shared" si="16"/>
        <v>0</v>
      </c>
      <c r="I8" s="69"/>
      <c r="J8" s="10">
        <f t="shared" si="17"/>
        <v>0</v>
      </c>
      <c r="K8" s="70"/>
      <c r="L8" s="67">
        <f t="shared" si="18"/>
        <v>0</v>
      </c>
      <c r="M8" s="66"/>
      <c r="N8" s="10">
        <f t="shared" si="19"/>
        <v>0</v>
      </c>
      <c r="O8" s="73"/>
      <c r="P8" s="72">
        <f t="shared" si="20"/>
        <v>0</v>
      </c>
      <c r="Q8" s="74"/>
      <c r="R8" s="72">
        <f t="shared" si="21"/>
        <v>0</v>
      </c>
      <c r="S8" s="30"/>
      <c r="T8" s="144">
        <f t="shared" si="22"/>
        <v>0</v>
      </c>
      <c r="U8" s="37"/>
      <c r="V8" s="38">
        <f t="shared" si="23"/>
        <v>0</v>
      </c>
      <c r="W8" s="37"/>
      <c r="X8" s="139">
        <f t="shared" si="24"/>
        <v>0</v>
      </c>
      <c r="Y8" s="68"/>
      <c r="Z8" s="44">
        <f t="shared" si="25"/>
        <v>0</v>
      </c>
      <c r="AA8" s="148">
        <v>9.01</v>
      </c>
      <c r="AB8" s="149">
        <f t="shared" si="26"/>
        <v>416</v>
      </c>
      <c r="AC8" s="146">
        <v>17.28</v>
      </c>
      <c r="AD8" s="147">
        <f t="shared" si="27"/>
        <v>258</v>
      </c>
      <c r="AE8" s="41">
        <v>20.440000000000001</v>
      </c>
      <c r="AF8" s="9">
        <f t="shared" si="28"/>
        <v>223</v>
      </c>
      <c r="AG8" s="41">
        <v>17.809999999999999</v>
      </c>
      <c r="AH8" s="9">
        <f t="shared" si="29"/>
        <v>230</v>
      </c>
      <c r="AI8" s="2"/>
      <c r="AJ8" s="2"/>
      <c r="AK8" s="2"/>
      <c r="AL8" s="2"/>
      <c r="AM8" s="2"/>
      <c r="AN8" s="2"/>
    </row>
    <row r="9" spans="1:40" x14ac:dyDescent="0.25">
      <c r="A9" s="27">
        <f t="shared" si="30"/>
        <v>8</v>
      </c>
      <c r="B9" s="27" t="s">
        <v>190</v>
      </c>
      <c r="C9" s="145" t="s">
        <v>34</v>
      </c>
      <c r="D9" s="11">
        <f>J9+L9</f>
        <v>579</v>
      </c>
      <c r="E9" s="41"/>
      <c r="F9" s="9">
        <f t="shared" si="15"/>
        <v>0</v>
      </c>
      <c r="G9" s="41"/>
      <c r="H9" s="9">
        <f t="shared" si="16"/>
        <v>0</v>
      </c>
      <c r="I9" s="146">
        <v>21.43</v>
      </c>
      <c r="J9" s="147">
        <f t="shared" si="17"/>
        <v>288</v>
      </c>
      <c r="K9" s="148">
        <v>6.78</v>
      </c>
      <c r="L9" s="149">
        <f t="shared" si="18"/>
        <v>291</v>
      </c>
      <c r="M9" s="66">
        <v>22.26</v>
      </c>
      <c r="N9" s="10">
        <f t="shared" si="19"/>
        <v>247</v>
      </c>
      <c r="O9" s="73"/>
      <c r="P9" s="72">
        <f t="shared" si="20"/>
        <v>0</v>
      </c>
      <c r="Q9" s="74"/>
      <c r="R9" s="72">
        <f t="shared" si="21"/>
        <v>0</v>
      </c>
      <c r="S9" s="30"/>
      <c r="T9" s="144">
        <f t="shared" si="22"/>
        <v>0</v>
      </c>
      <c r="U9" s="37"/>
      <c r="V9" s="38">
        <f t="shared" si="23"/>
        <v>0</v>
      </c>
      <c r="W9" s="37"/>
      <c r="X9" s="139">
        <f t="shared" si="24"/>
        <v>0</v>
      </c>
      <c r="Y9" s="68"/>
      <c r="Z9" s="44">
        <f t="shared" si="25"/>
        <v>0</v>
      </c>
      <c r="AA9" s="64"/>
      <c r="AB9" s="65">
        <f t="shared" si="26"/>
        <v>0</v>
      </c>
      <c r="AC9" s="41"/>
      <c r="AD9" s="9">
        <f t="shared" si="27"/>
        <v>0</v>
      </c>
      <c r="AE9" s="41"/>
      <c r="AF9" s="9">
        <f t="shared" si="28"/>
        <v>0</v>
      </c>
      <c r="AG9" s="41"/>
      <c r="AH9" s="9">
        <f t="shared" si="29"/>
        <v>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30"/>
        <v>9</v>
      </c>
      <c r="B10" s="27" t="s">
        <v>33</v>
      </c>
      <c r="C10" s="27" t="s">
        <v>34</v>
      </c>
      <c r="D10" s="11">
        <f>J10+L10</f>
        <v>539</v>
      </c>
      <c r="E10" s="14"/>
      <c r="F10" s="9">
        <f t="shared" si="15"/>
        <v>0</v>
      </c>
      <c r="G10" s="41"/>
      <c r="H10" s="9">
        <f t="shared" si="16"/>
        <v>0</v>
      </c>
      <c r="I10" s="146">
        <v>18.75</v>
      </c>
      <c r="J10" s="147">
        <f t="shared" si="17"/>
        <v>245</v>
      </c>
      <c r="K10" s="148">
        <v>6.83</v>
      </c>
      <c r="L10" s="149">
        <f t="shared" si="18"/>
        <v>294</v>
      </c>
      <c r="M10" s="66">
        <v>19.87</v>
      </c>
      <c r="N10" s="10">
        <f t="shared" si="19"/>
        <v>215</v>
      </c>
      <c r="O10" s="73"/>
      <c r="P10" s="72">
        <f t="shared" si="20"/>
        <v>0</v>
      </c>
      <c r="Q10" s="74"/>
      <c r="R10" s="72">
        <f t="shared" si="21"/>
        <v>0</v>
      </c>
      <c r="S10" s="30"/>
      <c r="T10" s="144">
        <f t="shared" si="22"/>
        <v>0</v>
      </c>
      <c r="U10" s="37"/>
      <c r="V10" s="38">
        <f t="shared" si="23"/>
        <v>0</v>
      </c>
      <c r="W10" s="37"/>
      <c r="X10" s="139">
        <f t="shared" si="24"/>
        <v>0</v>
      </c>
      <c r="Y10" s="68"/>
      <c r="Z10" s="44">
        <f t="shared" si="25"/>
        <v>0</v>
      </c>
      <c r="AA10" s="64"/>
      <c r="AB10" s="65">
        <f t="shared" si="26"/>
        <v>0</v>
      </c>
      <c r="AC10" s="41"/>
      <c r="AD10" s="9">
        <f t="shared" si="27"/>
        <v>0</v>
      </c>
      <c r="AE10" s="41"/>
      <c r="AF10" s="9">
        <f t="shared" si="28"/>
        <v>0</v>
      </c>
      <c r="AG10" s="41"/>
      <c r="AH10" s="9">
        <f t="shared" si="29"/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30"/>
        <v>10</v>
      </c>
      <c r="B11" s="27" t="s">
        <v>219</v>
      </c>
      <c r="C11" s="27" t="s">
        <v>72</v>
      </c>
      <c r="D11" s="11">
        <f>V11+X11</f>
        <v>514</v>
      </c>
      <c r="E11" s="14"/>
      <c r="F11" s="9">
        <f t="shared" si="15"/>
        <v>0</v>
      </c>
      <c r="G11" s="41"/>
      <c r="H11" s="9">
        <f t="shared" si="16"/>
        <v>0</v>
      </c>
      <c r="I11" s="69"/>
      <c r="J11" s="10">
        <f t="shared" si="17"/>
        <v>0</v>
      </c>
      <c r="K11" s="70"/>
      <c r="L11" s="67">
        <f t="shared" si="18"/>
        <v>0</v>
      </c>
      <c r="M11" s="66"/>
      <c r="N11" s="10">
        <f t="shared" si="19"/>
        <v>0</v>
      </c>
      <c r="O11" s="73"/>
      <c r="P11" s="72">
        <f t="shared" si="20"/>
        <v>0</v>
      </c>
      <c r="Q11" s="74"/>
      <c r="R11" s="72">
        <f t="shared" si="21"/>
        <v>0</v>
      </c>
      <c r="S11" s="30"/>
      <c r="T11" s="144">
        <f t="shared" si="22"/>
        <v>0</v>
      </c>
      <c r="U11" s="146">
        <v>6.4</v>
      </c>
      <c r="V11" s="149">
        <f t="shared" si="23"/>
        <v>270</v>
      </c>
      <c r="W11" s="146">
        <v>18.71</v>
      </c>
      <c r="X11" s="147">
        <f t="shared" si="24"/>
        <v>244</v>
      </c>
      <c r="Y11" s="68"/>
      <c r="Z11" s="44">
        <f t="shared" si="25"/>
        <v>0</v>
      </c>
      <c r="AA11" s="64"/>
      <c r="AB11" s="65">
        <f t="shared" si="26"/>
        <v>0</v>
      </c>
      <c r="AC11" s="41"/>
      <c r="AD11" s="9">
        <f t="shared" si="27"/>
        <v>0</v>
      </c>
      <c r="AE11" s="41"/>
      <c r="AF11" s="9">
        <f t="shared" si="28"/>
        <v>0</v>
      </c>
      <c r="AG11" s="41"/>
      <c r="AH11" s="9">
        <f t="shared" si="29"/>
        <v>0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30"/>
        <v>11</v>
      </c>
      <c r="B12" s="170" t="s">
        <v>39</v>
      </c>
      <c r="C12" s="170" t="s">
        <v>34</v>
      </c>
      <c r="D12" s="169">
        <f>J12+L12</f>
        <v>480</v>
      </c>
      <c r="E12" s="41"/>
      <c r="F12" s="9">
        <f t="shared" ref="F12" si="31">ROUNDDOWN(IF(E12=0,0,(1010/((60.38/E12)^1.1765))-10),0)</f>
        <v>0</v>
      </c>
      <c r="G12" s="41"/>
      <c r="H12" s="9">
        <f t="shared" ref="H12" si="32">ROUNDDOWN(IF(G12=0,0,(1010/((62.58/G12)^1.0309))-10),0)</f>
        <v>0</v>
      </c>
      <c r="I12" s="146">
        <v>16.2</v>
      </c>
      <c r="J12" s="147">
        <f t="shared" ref="J12" si="33">ROUNDDOWN(IF(I12=0,0,(1010/((60.38/I12)^1.1765))-10),0)</f>
        <v>204</v>
      </c>
      <c r="K12" s="148">
        <v>6.5</v>
      </c>
      <c r="L12" s="149">
        <f t="shared" ref="L12" si="34">ROUNDDOWN(IF(K12=0,0,(1010/((18.28/K12)^1.2195))-10),0)</f>
        <v>276</v>
      </c>
      <c r="M12" s="66"/>
      <c r="N12" s="10">
        <f t="shared" ref="N12" si="35">ROUNDDOWN(IF(M12=0,0,(1010/((71.02/M12)^1.1765))-10),0)</f>
        <v>0</v>
      </c>
      <c r="O12" s="73"/>
      <c r="P12" s="72">
        <f t="shared" ref="P12" si="36">ROUNDDOWN(IF(O12=0,0,(1010/((60.38/O12)^1.1765))-10),0)</f>
        <v>0</v>
      </c>
      <c r="Q12" s="74"/>
      <c r="R12" s="72">
        <f t="shared" ref="R12" si="37">ROUNDDOWN(IF(Q12=0,0,(1010/((71.02/Q12)^1.1765))-10),0)</f>
        <v>0</v>
      </c>
      <c r="S12" s="30"/>
      <c r="T12" s="144">
        <f t="shared" ref="T12" si="38">ROUNDDOWN(IF(S12=0,0,(1010/((18.28/S12)^1.2195))-10),0)</f>
        <v>0</v>
      </c>
      <c r="U12" s="37"/>
      <c r="V12" s="38">
        <f t="shared" ref="V12" si="39">ROUNDDOWN(IF(U12=0,0,(1010/((18.28/U12)^1.2195))-10),0)</f>
        <v>0</v>
      </c>
      <c r="W12" s="37"/>
      <c r="X12" s="139">
        <f t="shared" ref="X12" si="40">ROUNDDOWN(IF(W12=0,0,(1010/((60.38/W12)^1.1765))-10),0)</f>
        <v>0</v>
      </c>
      <c r="Y12" s="68"/>
      <c r="Z12" s="44">
        <f t="shared" ref="Z12" si="41">ROUNDDOWN(IF(Y12=0,0,(1010/((71.02/Y12)^1.1765))-10),0)</f>
        <v>0</v>
      </c>
      <c r="AA12" s="64"/>
      <c r="AB12" s="65">
        <f t="shared" ref="AB12:AB23" si="42">ROUNDDOWN(IF(AA12=0,0,(1010/((18.28/AA12)^1.2195))-10),0)</f>
        <v>0</v>
      </c>
      <c r="AC12" s="41"/>
      <c r="AD12" s="9">
        <f t="shared" ref="AD12:AD23" si="43">ROUNDDOWN(IF(AC12=0,0,(1010/((62.58/AC12)^1.0309))-10),0)</f>
        <v>0</v>
      </c>
      <c r="AE12" s="41"/>
      <c r="AF12" s="9">
        <f t="shared" ref="AF12:AF23" si="44">ROUNDDOWN(IF(AE12=0,0,(1010/((71.02/AE12)^1.1765))-10),0)</f>
        <v>0</v>
      </c>
      <c r="AG12" s="41"/>
      <c r="AH12" s="9">
        <f t="shared" ref="AH12:AH23" si="45">ROUNDDOWN(IF(AG12=0,0,(1010/((60.38/AG12)^1.1765))-10),0)</f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30"/>
        <v>12</v>
      </c>
      <c r="B13" s="170" t="s">
        <v>221</v>
      </c>
      <c r="C13" s="170" t="s">
        <v>8</v>
      </c>
      <c r="D13" s="169">
        <f>V13+X13</f>
        <v>445</v>
      </c>
      <c r="E13" s="14"/>
      <c r="F13" s="9">
        <f>ROUNDDOWN(IF(E13=0,0,(1010/((60.38/E13)^1.1765))-10),0)</f>
        <v>0</v>
      </c>
      <c r="G13" s="41"/>
      <c r="H13" s="9">
        <f>ROUNDDOWN(IF(G13=0,0,(1010/((62.58/G13)^1.0309))-10),0)</f>
        <v>0</v>
      </c>
      <c r="I13" s="69"/>
      <c r="J13" s="10">
        <f>ROUNDDOWN(IF(I13=0,0,(1010/((60.38/I13)^1.1765))-10),0)</f>
        <v>0</v>
      </c>
      <c r="K13" s="70"/>
      <c r="L13" s="67">
        <f>ROUNDDOWN(IF(K13=0,0,(1010/((18.28/K13)^1.2195))-10),0)</f>
        <v>0</v>
      </c>
      <c r="M13" s="66"/>
      <c r="N13" s="10">
        <f>ROUNDDOWN(IF(M13=0,0,(1010/((71.02/M13)^1.1765))-10),0)</f>
        <v>0</v>
      </c>
      <c r="O13" s="73"/>
      <c r="P13" s="72">
        <f>ROUNDDOWN(IF(O13=0,0,(1010/((60.38/O13)^1.1765))-10),0)</f>
        <v>0</v>
      </c>
      <c r="Q13" s="74"/>
      <c r="R13" s="72">
        <f>ROUNDDOWN(IF(Q13=0,0,(1010/((71.02/Q13)^1.1765))-10),0)</f>
        <v>0</v>
      </c>
      <c r="S13" s="30"/>
      <c r="T13" s="144">
        <f>ROUNDDOWN(IF(S13=0,0,(1010/((18.28/S13)^1.2195))-10),0)</f>
        <v>0</v>
      </c>
      <c r="U13" s="146">
        <v>5.4</v>
      </c>
      <c r="V13" s="149">
        <f>ROUNDDOWN(IF(U13=0,0,(1010/((18.28/U13)^1.2195))-10),0)</f>
        <v>218</v>
      </c>
      <c r="W13" s="146">
        <v>17.670000000000002</v>
      </c>
      <c r="X13" s="147">
        <f>ROUNDDOWN(IF(W13=0,0,(1010/((60.38/W13)^1.1765))-10),0)</f>
        <v>227</v>
      </c>
      <c r="Y13" s="68"/>
      <c r="Z13" s="44">
        <f>ROUNDDOWN(IF(Y13=0,0,(1010/((71.02/Y13)^1.1765))-10),0)</f>
        <v>0</v>
      </c>
      <c r="AA13" s="64"/>
      <c r="AB13" s="65">
        <f t="shared" si="42"/>
        <v>0</v>
      </c>
      <c r="AC13" s="41"/>
      <c r="AD13" s="9">
        <f t="shared" si="43"/>
        <v>0</v>
      </c>
      <c r="AE13" s="41"/>
      <c r="AF13" s="9">
        <f t="shared" si="44"/>
        <v>0</v>
      </c>
      <c r="AG13" s="41"/>
      <c r="AH13" s="9">
        <f t="shared" si="45"/>
        <v>0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30"/>
        <v>13</v>
      </c>
      <c r="B14" s="170" t="s">
        <v>192</v>
      </c>
      <c r="C14" s="170" t="s">
        <v>34</v>
      </c>
      <c r="D14" s="169">
        <f>J14+L14</f>
        <v>430</v>
      </c>
      <c r="E14" s="14"/>
      <c r="F14" s="9">
        <f t="shared" ref="F14:F24" si="46">ROUNDDOWN(IF(E14=0,0,(1010/((60.38/E14)^1.1765))-10),0)</f>
        <v>0</v>
      </c>
      <c r="G14" s="41"/>
      <c r="H14" s="9">
        <f t="shared" ref="H14:H24" si="47">ROUNDDOWN(IF(G14=0,0,(1010/((62.58/G14)^1.0309))-10),0)</f>
        <v>0</v>
      </c>
      <c r="I14" s="146">
        <v>13.46</v>
      </c>
      <c r="J14" s="147">
        <f t="shared" ref="J14:J24" si="48">ROUNDDOWN(IF(I14=0,0,(1010/((60.38/I14)^1.1765))-10),0)</f>
        <v>162</v>
      </c>
      <c r="K14" s="148">
        <v>6.35</v>
      </c>
      <c r="L14" s="149">
        <f t="shared" ref="L14:L24" si="49">ROUNDDOWN(IF(K14=0,0,(1010/((18.28/K14)^1.2195))-10),0)</f>
        <v>268</v>
      </c>
      <c r="M14" s="66"/>
      <c r="N14" s="10">
        <f t="shared" ref="N14:N24" si="50">ROUNDDOWN(IF(M14=0,0,(1010/((71.02/M14)^1.1765))-10),0)</f>
        <v>0</v>
      </c>
      <c r="O14" s="73"/>
      <c r="P14" s="72">
        <f t="shared" ref="P14:P24" si="51">ROUNDDOWN(IF(O14=0,0,(1010/((60.38/O14)^1.1765))-10),0)</f>
        <v>0</v>
      </c>
      <c r="Q14" s="74"/>
      <c r="R14" s="72">
        <f t="shared" ref="R14:R24" si="52">ROUNDDOWN(IF(Q14=0,0,(1010/((71.02/Q14)^1.1765))-10),0)</f>
        <v>0</v>
      </c>
      <c r="S14" s="30"/>
      <c r="T14" s="144">
        <f t="shared" ref="T14:T24" si="53">ROUNDDOWN(IF(S14=0,0,(1010/((18.28/S14)^1.2195))-10),0)</f>
        <v>0</v>
      </c>
      <c r="U14" s="37"/>
      <c r="V14" s="38">
        <f t="shared" ref="V14:V24" si="54">ROUNDDOWN(IF(U14=0,0,(1010/((18.28/U14)^1.2195))-10),0)</f>
        <v>0</v>
      </c>
      <c r="W14" s="37"/>
      <c r="X14" s="139">
        <f t="shared" ref="X14:X24" si="55">ROUNDDOWN(IF(W14=0,0,(1010/((60.38/W14)^1.1765))-10),0)</f>
        <v>0</v>
      </c>
      <c r="Y14" s="68"/>
      <c r="Z14" s="44">
        <f t="shared" ref="Z14:Z24" si="56">ROUNDDOWN(IF(Y14=0,0,(1010/((71.02/Y14)^1.1765))-10),0)</f>
        <v>0</v>
      </c>
      <c r="AA14" s="64"/>
      <c r="AB14" s="65">
        <f t="shared" si="42"/>
        <v>0</v>
      </c>
      <c r="AC14" s="41"/>
      <c r="AD14" s="9">
        <f t="shared" si="43"/>
        <v>0</v>
      </c>
      <c r="AE14" s="41"/>
      <c r="AF14" s="9">
        <f t="shared" si="44"/>
        <v>0</v>
      </c>
      <c r="AG14" s="41"/>
      <c r="AH14" s="9">
        <f t="shared" si="45"/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30"/>
        <v>14</v>
      </c>
      <c r="B15" s="170" t="s">
        <v>172</v>
      </c>
      <c r="C15" s="170" t="s">
        <v>173</v>
      </c>
      <c r="D15" s="169">
        <f>F15+H15</f>
        <v>417</v>
      </c>
      <c r="E15" s="146">
        <v>12.06</v>
      </c>
      <c r="F15" s="147">
        <f t="shared" si="46"/>
        <v>141</v>
      </c>
      <c r="G15" s="146">
        <v>18.43</v>
      </c>
      <c r="H15" s="147">
        <f t="shared" si="47"/>
        <v>276</v>
      </c>
      <c r="I15" s="69"/>
      <c r="J15" s="10">
        <f t="shared" si="48"/>
        <v>0</v>
      </c>
      <c r="K15" s="70"/>
      <c r="L15" s="67">
        <f t="shared" si="49"/>
        <v>0</v>
      </c>
      <c r="M15" s="66"/>
      <c r="N15" s="10">
        <f t="shared" si="50"/>
        <v>0</v>
      </c>
      <c r="O15" s="73"/>
      <c r="P15" s="72">
        <f t="shared" si="51"/>
        <v>0</v>
      </c>
      <c r="Q15" s="74"/>
      <c r="R15" s="72">
        <f t="shared" si="52"/>
        <v>0</v>
      </c>
      <c r="S15" s="68"/>
      <c r="T15" s="144">
        <f t="shared" si="53"/>
        <v>0</v>
      </c>
      <c r="U15" s="37"/>
      <c r="V15" s="38">
        <f t="shared" si="54"/>
        <v>0</v>
      </c>
      <c r="W15" s="37"/>
      <c r="X15" s="139">
        <f t="shared" si="55"/>
        <v>0</v>
      </c>
      <c r="Y15" s="68"/>
      <c r="Z15" s="44">
        <f t="shared" si="56"/>
        <v>0</v>
      </c>
      <c r="AA15" s="64"/>
      <c r="AB15" s="65">
        <f t="shared" si="42"/>
        <v>0</v>
      </c>
      <c r="AC15" s="41"/>
      <c r="AD15" s="9">
        <f t="shared" si="43"/>
        <v>0</v>
      </c>
      <c r="AE15" s="41"/>
      <c r="AF15" s="9">
        <f t="shared" si="44"/>
        <v>0</v>
      </c>
      <c r="AG15" s="41"/>
      <c r="AH15" s="9">
        <f t="shared" si="45"/>
        <v>0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30"/>
        <v>15</v>
      </c>
      <c r="B16" s="170" t="s">
        <v>243</v>
      </c>
      <c r="C16" s="170" t="s">
        <v>80</v>
      </c>
      <c r="D16" s="169">
        <f>Z16</f>
        <v>412</v>
      </c>
      <c r="E16" s="41"/>
      <c r="F16" s="9">
        <f t="shared" si="46"/>
        <v>0</v>
      </c>
      <c r="G16" s="41"/>
      <c r="H16" s="9">
        <f t="shared" si="47"/>
        <v>0</v>
      </c>
      <c r="I16" s="69"/>
      <c r="J16" s="10">
        <f t="shared" si="48"/>
        <v>0</v>
      </c>
      <c r="K16" s="70"/>
      <c r="L16" s="67">
        <f t="shared" si="49"/>
        <v>0</v>
      </c>
      <c r="M16" s="66"/>
      <c r="N16" s="10">
        <f t="shared" si="50"/>
        <v>0</v>
      </c>
      <c r="O16" s="73"/>
      <c r="P16" s="72">
        <f t="shared" si="51"/>
        <v>0</v>
      </c>
      <c r="Q16" s="74"/>
      <c r="R16" s="72">
        <f t="shared" si="52"/>
        <v>0</v>
      </c>
      <c r="S16" s="30"/>
      <c r="T16" s="144">
        <f t="shared" si="53"/>
        <v>0</v>
      </c>
      <c r="U16" s="37"/>
      <c r="V16" s="38">
        <f t="shared" si="54"/>
        <v>0</v>
      </c>
      <c r="W16" s="37"/>
      <c r="X16" s="139">
        <f t="shared" si="55"/>
        <v>0</v>
      </c>
      <c r="Y16" s="146">
        <v>33.840000000000003</v>
      </c>
      <c r="Z16" s="147">
        <f t="shared" si="56"/>
        <v>412</v>
      </c>
      <c r="AA16" s="64"/>
      <c r="AB16" s="65">
        <f t="shared" si="42"/>
        <v>0</v>
      </c>
      <c r="AC16" s="41"/>
      <c r="AD16" s="9">
        <f t="shared" si="43"/>
        <v>0</v>
      </c>
      <c r="AE16" s="41"/>
      <c r="AF16" s="9">
        <f t="shared" si="44"/>
        <v>0</v>
      </c>
      <c r="AG16" s="41"/>
      <c r="AH16" s="9">
        <f t="shared" si="45"/>
        <v>0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30"/>
        <v>16</v>
      </c>
      <c r="B17" s="170" t="s">
        <v>220</v>
      </c>
      <c r="C17" s="170" t="s">
        <v>72</v>
      </c>
      <c r="D17" s="169">
        <f>V17+X17</f>
        <v>344</v>
      </c>
      <c r="E17" s="14"/>
      <c r="F17" s="9">
        <f t="shared" si="46"/>
        <v>0</v>
      </c>
      <c r="G17" s="41"/>
      <c r="H17" s="9">
        <f t="shared" si="47"/>
        <v>0</v>
      </c>
      <c r="I17" s="69"/>
      <c r="J17" s="10">
        <f t="shared" si="48"/>
        <v>0</v>
      </c>
      <c r="K17" s="70"/>
      <c r="L17" s="67">
        <f t="shared" si="49"/>
        <v>0</v>
      </c>
      <c r="M17" s="66"/>
      <c r="N17" s="10">
        <f t="shared" si="50"/>
        <v>0</v>
      </c>
      <c r="O17" s="73"/>
      <c r="P17" s="72">
        <f t="shared" si="51"/>
        <v>0</v>
      </c>
      <c r="Q17" s="74"/>
      <c r="R17" s="72">
        <f t="shared" si="52"/>
        <v>0</v>
      </c>
      <c r="S17" s="30"/>
      <c r="T17" s="144">
        <f t="shared" si="53"/>
        <v>0</v>
      </c>
      <c r="U17" s="146">
        <v>5.4</v>
      </c>
      <c r="V17" s="149">
        <f t="shared" si="54"/>
        <v>218</v>
      </c>
      <c r="W17" s="146">
        <v>11.01</v>
      </c>
      <c r="X17" s="147">
        <f t="shared" si="55"/>
        <v>126</v>
      </c>
      <c r="Y17" s="68"/>
      <c r="Z17" s="44">
        <f t="shared" si="56"/>
        <v>0</v>
      </c>
      <c r="AA17" s="64"/>
      <c r="AB17" s="65">
        <f t="shared" si="42"/>
        <v>0</v>
      </c>
      <c r="AC17" s="41"/>
      <c r="AD17" s="9">
        <f t="shared" si="43"/>
        <v>0</v>
      </c>
      <c r="AE17" s="41"/>
      <c r="AF17" s="9">
        <f t="shared" si="44"/>
        <v>0</v>
      </c>
      <c r="AG17" s="41"/>
      <c r="AH17" s="9">
        <f t="shared" si="45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30"/>
        <v>17</v>
      </c>
      <c r="B18" s="170" t="s">
        <v>244</v>
      </c>
      <c r="C18" s="170" t="s">
        <v>80</v>
      </c>
      <c r="D18" s="169">
        <f>Z18</f>
        <v>288</v>
      </c>
      <c r="E18" s="41"/>
      <c r="F18" s="9">
        <f t="shared" si="46"/>
        <v>0</v>
      </c>
      <c r="G18" s="41"/>
      <c r="H18" s="9">
        <f t="shared" si="47"/>
        <v>0</v>
      </c>
      <c r="I18" s="69"/>
      <c r="J18" s="10">
        <f t="shared" si="48"/>
        <v>0</v>
      </c>
      <c r="K18" s="70"/>
      <c r="L18" s="67">
        <f t="shared" si="49"/>
        <v>0</v>
      </c>
      <c r="M18" s="66"/>
      <c r="N18" s="10">
        <f t="shared" si="50"/>
        <v>0</v>
      </c>
      <c r="O18" s="73"/>
      <c r="P18" s="72">
        <f t="shared" si="51"/>
        <v>0</v>
      </c>
      <c r="Q18" s="74"/>
      <c r="R18" s="72">
        <f t="shared" si="52"/>
        <v>0</v>
      </c>
      <c r="S18" s="30"/>
      <c r="T18" s="144">
        <f t="shared" si="53"/>
        <v>0</v>
      </c>
      <c r="U18" s="37"/>
      <c r="V18" s="38">
        <f t="shared" si="54"/>
        <v>0</v>
      </c>
      <c r="W18" s="37"/>
      <c r="X18" s="139">
        <f t="shared" si="55"/>
        <v>0</v>
      </c>
      <c r="Y18" s="146">
        <v>25.22</v>
      </c>
      <c r="Z18" s="147">
        <f t="shared" si="56"/>
        <v>288</v>
      </c>
      <c r="AA18" s="64"/>
      <c r="AB18" s="65">
        <f t="shared" si="42"/>
        <v>0</v>
      </c>
      <c r="AC18" s="41"/>
      <c r="AD18" s="9">
        <f t="shared" si="43"/>
        <v>0</v>
      </c>
      <c r="AE18" s="41"/>
      <c r="AF18" s="9">
        <f t="shared" si="44"/>
        <v>0</v>
      </c>
      <c r="AG18" s="41"/>
      <c r="AH18" s="9">
        <f t="shared" si="45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30"/>
        <v>18</v>
      </c>
      <c r="B19" s="170" t="s">
        <v>206</v>
      </c>
      <c r="C19" s="170" t="s">
        <v>19</v>
      </c>
      <c r="D19" s="169">
        <f>T19</f>
        <v>287</v>
      </c>
      <c r="E19" s="41"/>
      <c r="F19" s="9">
        <f t="shared" si="46"/>
        <v>0</v>
      </c>
      <c r="G19" s="41"/>
      <c r="H19" s="9">
        <f t="shared" si="47"/>
        <v>0</v>
      </c>
      <c r="I19" s="69"/>
      <c r="J19" s="10">
        <f t="shared" si="48"/>
        <v>0</v>
      </c>
      <c r="K19" s="70"/>
      <c r="L19" s="67">
        <f t="shared" si="49"/>
        <v>0</v>
      </c>
      <c r="M19" s="66"/>
      <c r="N19" s="10">
        <f t="shared" si="50"/>
        <v>0</v>
      </c>
      <c r="O19" s="73"/>
      <c r="P19" s="72">
        <f t="shared" si="51"/>
        <v>0</v>
      </c>
      <c r="Q19" s="74"/>
      <c r="R19" s="72">
        <f t="shared" si="52"/>
        <v>0</v>
      </c>
      <c r="S19" s="146">
        <v>6.71</v>
      </c>
      <c r="T19" s="149">
        <f t="shared" si="53"/>
        <v>287</v>
      </c>
      <c r="U19" s="37"/>
      <c r="V19" s="38">
        <f t="shared" si="54"/>
        <v>0</v>
      </c>
      <c r="W19" s="37"/>
      <c r="X19" s="139">
        <f t="shared" si="55"/>
        <v>0</v>
      </c>
      <c r="Y19" s="68"/>
      <c r="Z19" s="44">
        <f t="shared" si="56"/>
        <v>0</v>
      </c>
      <c r="AA19" s="64"/>
      <c r="AB19" s="65">
        <f t="shared" si="42"/>
        <v>0</v>
      </c>
      <c r="AC19" s="41"/>
      <c r="AD19" s="9">
        <f t="shared" si="43"/>
        <v>0</v>
      </c>
      <c r="AE19" s="41"/>
      <c r="AF19" s="9">
        <f t="shared" si="44"/>
        <v>0</v>
      </c>
      <c r="AG19" s="41"/>
      <c r="AH19" s="9">
        <f t="shared" si="45"/>
        <v>0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30"/>
        <v>19</v>
      </c>
      <c r="B20" s="170" t="s">
        <v>245</v>
      </c>
      <c r="C20" s="170" t="s">
        <v>246</v>
      </c>
      <c r="D20" s="169">
        <f>Z20</f>
        <v>286</v>
      </c>
      <c r="E20" s="14"/>
      <c r="F20" s="9">
        <f t="shared" si="46"/>
        <v>0</v>
      </c>
      <c r="G20" s="41"/>
      <c r="H20" s="9">
        <f t="shared" si="47"/>
        <v>0</v>
      </c>
      <c r="I20" s="69"/>
      <c r="J20" s="10">
        <f t="shared" si="48"/>
        <v>0</v>
      </c>
      <c r="K20" s="70"/>
      <c r="L20" s="67">
        <f t="shared" si="49"/>
        <v>0</v>
      </c>
      <c r="M20" s="66"/>
      <c r="N20" s="10">
        <f t="shared" si="50"/>
        <v>0</v>
      </c>
      <c r="O20" s="73"/>
      <c r="P20" s="72">
        <f t="shared" si="51"/>
        <v>0</v>
      </c>
      <c r="Q20" s="74"/>
      <c r="R20" s="72">
        <f t="shared" si="52"/>
        <v>0</v>
      </c>
      <c r="S20" s="30"/>
      <c r="T20" s="144">
        <f t="shared" si="53"/>
        <v>0</v>
      </c>
      <c r="U20" s="37"/>
      <c r="V20" s="38">
        <f t="shared" si="54"/>
        <v>0</v>
      </c>
      <c r="W20" s="37"/>
      <c r="X20" s="139">
        <f t="shared" si="55"/>
        <v>0</v>
      </c>
      <c r="Y20" s="146">
        <v>25.08</v>
      </c>
      <c r="Z20" s="147">
        <f t="shared" si="56"/>
        <v>286</v>
      </c>
      <c r="AA20" s="64"/>
      <c r="AB20" s="65">
        <f t="shared" si="42"/>
        <v>0</v>
      </c>
      <c r="AC20" s="41"/>
      <c r="AD20" s="9">
        <f t="shared" si="43"/>
        <v>0</v>
      </c>
      <c r="AE20" s="41"/>
      <c r="AF20" s="9">
        <f t="shared" si="44"/>
        <v>0</v>
      </c>
      <c r="AG20" s="41"/>
      <c r="AH20" s="9">
        <f t="shared" si="45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30"/>
        <v>20</v>
      </c>
      <c r="B21" s="170" t="s">
        <v>91</v>
      </c>
      <c r="C21" s="170" t="s">
        <v>34</v>
      </c>
      <c r="D21" s="169">
        <f>N21</f>
        <v>268</v>
      </c>
      <c r="E21" s="14"/>
      <c r="F21" s="9">
        <f t="shared" si="46"/>
        <v>0</v>
      </c>
      <c r="G21" s="41"/>
      <c r="H21" s="9">
        <f t="shared" si="47"/>
        <v>0</v>
      </c>
      <c r="I21" s="69"/>
      <c r="J21" s="10">
        <f t="shared" si="48"/>
        <v>0</v>
      </c>
      <c r="K21" s="70"/>
      <c r="L21" s="67">
        <f t="shared" si="49"/>
        <v>0</v>
      </c>
      <c r="M21" s="146">
        <v>23.75</v>
      </c>
      <c r="N21" s="147">
        <f t="shared" si="50"/>
        <v>268</v>
      </c>
      <c r="O21" s="73"/>
      <c r="P21" s="72">
        <f t="shared" si="51"/>
        <v>0</v>
      </c>
      <c r="Q21" s="74"/>
      <c r="R21" s="72">
        <f t="shared" si="52"/>
        <v>0</v>
      </c>
      <c r="S21" s="30"/>
      <c r="T21" s="144">
        <f t="shared" si="53"/>
        <v>0</v>
      </c>
      <c r="U21" s="37"/>
      <c r="V21" s="38">
        <f t="shared" si="54"/>
        <v>0</v>
      </c>
      <c r="W21" s="37"/>
      <c r="X21" s="139">
        <f t="shared" si="55"/>
        <v>0</v>
      </c>
      <c r="Y21" s="68"/>
      <c r="Z21" s="44">
        <f t="shared" si="56"/>
        <v>0</v>
      </c>
      <c r="AA21" s="64"/>
      <c r="AB21" s="65">
        <f t="shared" si="42"/>
        <v>0</v>
      </c>
      <c r="AC21" s="41"/>
      <c r="AD21" s="9">
        <f t="shared" si="43"/>
        <v>0</v>
      </c>
      <c r="AE21" s="41"/>
      <c r="AF21" s="9">
        <f t="shared" si="44"/>
        <v>0</v>
      </c>
      <c r="AG21" s="41"/>
      <c r="AH21" s="9">
        <f t="shared" si="45"/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30"/>
        <v>21</v>
      </c>
      <c r="B22" s="170" t="s">
        <v>247</v>
      </c>
      <c r="C22" s="170" t="s">
        <v>248</v>
      </c>
      <c r="D22" s="169">
        <f>Z22</f>
        <v>145</v>
      </c>
      <c r="F22" s="9">
        <f t="shared" si="46"/>
        <v>0</v>
      </c>
      <c r="G22" s="41"/>
      <c r="H22" s="9">
        <f t="shared" si="47"/>
        <v>0</v>
      </c>
      <c r="I22" s="69"/>
      <c r="J22" s="10">
        <f t="shared" si="48"/>
        <v>0</v>
      </c>
      <c r="K22" s="70"/>
      <c r="L22" s="67">
        <f t="shared" si="49"/>
        <v>0</v>
      </c>
      <c r="M22" s="66"/>
      <c r="N22" s="10">
        <f t="shared" si="50"/>
        <v>0</v>
      </c>
      <c r="O22" s="73"/>
      <c r="P22" s="72">
        <f t="shared" si="51"/>
        <v>0</v>
      </c>
      <c r="Q22" s="74"/>
      <c r="R22" s="72">
        <f t="shared" si="52"/>
        <v>0</v>
      </c>
      <c r="S22" s="30"/>
      <c r="T22" s="144">
        <f t="shared" si="53"/>
        <v>0</v>
      </c>
      <c r="U22" s="37"/>
      <c r="V22" s="138">
        <f t="shared" si="54"/>
        <v>0</v>
      </c>
      <c r="W22" s="37"/>
      <c r="X22" s="139">
        <f t="shared" si="55"/>
        <v>0</v>
      </c>
      <c r="Y22" s="146">
        <v>14.46</v>
      </c>
      <c r="Z22" s="147">
        <f t="shared" si="56"/>
        <v>145</v>
      </c>
      <c r="AA22" s="64"/>
      <c r="AB22" s="65">
        <f t="shared" si="42"/>
        <v>0</v>
      </c>
      <c r="AC22" s="41"/>
      <c r="AD22" s="9">
        <f t="shared" si="43"/>
        <v>0</v>
      </c>
      <c r="AE22" s="41"/>
      <c r="AF22" s="9">
        <f t="shared" si="44"/>
        <v>0</v>
      </c>
      <c r="AG22" s="41"/>
      <c r="AH22" s="9">
        <f t="shared" si="45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30"/>
        <v>22</v>
      </c>
      <c r="B23" s="27"/>
      <c r="C23" s="27"/>
      <c r="F23" s="9">
        <f t="shared" ref="F23" si="57">ROUNDDOWN(IF(E23=0,0,(1010/((60.38/E23)^1.1765))-10),0)</f>
        <v>0</v>
      </c>
      <c r="G23" s="41"/>
      <c r="H23" s="9">
        <f t="shared" ref="H23" si="58">ROUNDDOWN(IF(G23=0,0,(1010/((62.58/G23)^1.0309))-10),0)</f>
        <v>0</v>
      </c>
      <c r="I23" s="69"/>
      <c r="J23" s="10">
        <f t="shared" ref="J23" si="59">ROUNDDOWN(IF(I23=0,0,(1010/((60.38/I23)^1.1765))-10),0)</f>
        <v>0</v>
      </c>
      <c r="K23" s="70"/>
      <c r="L23" s="67">
        <f t="shared" ref="L23" si="60">ROUNDDOWN(IF(K23=0,0,(1010/((18.28/K23)^1.2195))-10),0)</f>
        <v>0</v>
      </c>
      <c r="M23" s="66"/>
      <c r="N23" s="10">
        <f t="shared" ref="N23" si="61">ROUNDDOWN(IF(M23=0,0,(1010/((71.02/M23)^1.1765))-10),0)</f>
        <v>0</v>
      </c>
      <c r="O23" s="73"/>
      <c r="P23" s="72">
        <f t="shared" ref="P23" si="62">ROUNDDOWN(IF(O23=0,0,(1010/((60.38/O23)^1.1765))-10),0)</f>
        <v>0</v>
      </c>
      <c r="Q23" s="74"/>
      <c r="R23" s="72">
        <f t="shared" ref="R23" si="63">ROUNDDOWN(IF(Q23=0,0,(1010/((71.02/Q23)^1.1765))-10),0)</f>
        <v>0</v>
      </c>
      <c r="S23" s="30"/>
      <c r="T23" s="144">
        <f t="shared" ref="T23" si="64">ROUNDDOWN(IF(S23=0,0,(1010/((18.28/S23)^1.2195))-10),0)</f>
        <v>0</v>
      </c>
      <c r="U23" s="37"/>
      <c r="V23" s="38">
        <f t="shared" ref="V23" si="65">ROUNDDOWN(IF(U23=0,0,(1010/((18.28/U23)^1.2195))-10),0)</f>
        <v>0</v>
      </c>
      <c r="W23" s="37"/>
      <c r="X23" s="139">
        <f t="shared" ref="X23" si="66">ROUNDDOWN(IF(W23=0,0,(1010/((60.38/W23)^1.1765))-10),0)</f>
        <v>0</v>
      </c>
      <c r="Y23" s="68"/>
      <c r="Z23" s="44">
        <f t="shared" ref="Z23" si="67">ROUNDDOWN(IF(Y23=0,0,(1010/((71.02/Y23)^1.1765))-10),0)</f>
        <v>0</v>
      </c>
      <c r="AA23" s="64"/>
      <c r="AB23" s="65">
        <f t="shared" si="42"/>
        <v>0</v>
      </c>
      <c r="AC23" s="41"/>
      <c r="AD23" s="9">
        <f t="shared" si="43"/>
        <v>0</v>
      </c>
      <c r="AE23" s="41"/>
      <c r="AF23" s="9">
        <f t="shared" si="44"/>
        <v>0</v>
      </c>
      <c r="AG23" s="41"/>
      <c r="AH23" s="9">
        <f t="shared" si="45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30"/>
        <v>23</v>
      </c>
      <c r="B24" s="27"/>
      <c r="C24" s="27"/>
      <c r="F24" s="9">
        <f t="shared" si="46"/>
        <v>0</v>
      </c>
      <c r="G24" s="41"/>
      <c r="H24" s="9">
        <f t="shared" si="47"/>
        <v>0</v>
      </c>
      <c r="I24" s="69"/>
      <c r="J24" s="10">
        <f t="shared" si="48"/>
        <v>0</v>
      </c>
      <c r="K24" s="70"/>
      <c r="L24" s="67">
        <f t="shared" si="49"/>
        <v>0</v>
      </c>
      <c r="M24" s="66"/>
      <c r="N24" s="10">
        <f t="shared" si="50"/>
        <v>0</v>
      </c>
      <c r="O24" s="73"/>
      <c r="P24" s="72">
        <f t="shared" si="51"/>
        <v>0</v>
      </c>
      <c r="Q24" s="74"/>
      <c r="R24" s="72">
        <f t="shared" si="52"/>
        <v>0</v>
      </c>
      <c r="S24" s="30"/>
      <c r="T24" s="144">
        <f t="shared" si="53"/>
        <v>0</v>
      </c>
      <c r="U24" s="37"/>
      <c r="V24" s="38">
        <f t="shared" si="54"/>
        <v>0</v>
      </c>
      <c r="W24" s="37"/>
      <c r="X24" s="139">
        <f t="shared" si="55"/>
        <v>0</v>
      </c>
      <c r="Y24" s="68"/>
      <c r="Z24" s="44">
        <f t="shared" si="56"/>
        <v>0</v>
      </c>
      <c r="AA24" s="64"/>
      <c r="AB24" s="65">
        <f t="shared" ref="AB24" si="68">ROUNDDOWN(IF(AA24=0,0,(1010/((18.28/AA24)^1.2195))-10),0)</f>
        <v>0</v>
      </c>
      <c r="AC24" s="41"/>
      <c r="AD24" s="9">
        <f t="shared" ref="AD24" si="69">ROUNDDOWN(IF(AC24=0,0,(1010/((62.58/AC24)^1.0309))-10),0)</f>
        <v>0</v>
      </c>
      <c r="AE24" s="41"/>
      <c r="AF24" s="9">
        <f t="shared" ref="AF24" si="70">ROUNDDOWN(IF(AE24=0,0,(1010/((71.02/AE24)^1.1765))-10),0)</f>
        <v>0</v>
      </c>
      <c r="AG24" s="41"/>
      <c r="AH24" s="9">
        <f t="shared" ref="AH24" si="71">ROUNDDOWN(IF(AG24=0,0,(1010/((60.38/AG24)^1.1765))-10),0)</f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30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37"/>
      <c r="V25" s="38">
        <f t="shared" si="8"/>
        <v>0</v>
      </c>
      <c r="W25" s="37"/>
      <c r="X25" s="139">
        <f t="shared" si="9"/>
        <v>0</v>
      </c>
      <c r="Y25" s="68"/>
      <c r="Z25" s="44">
        <f t="shared" si="10"/>
        <v>0</v>
      </c>
      <c r="AA25" s="64"/>
      <c r="AB25" s="65">
        <f t="shared" si="11"/>
        <v>0</v>
      </c>
      <c r="AC25" s="41"/>
      <c r="AD25" s="9">
        <f t="shared" si="12"/>
        <v>0</v>
      </c>
      <c r="AE25" s="41"/>
      <c r="AF25" s="9">
        <f t="shared" si="13"/>
        <v>0</v>
      </c>
      <c r="AG25" s="41"/>
      <c r="AH25" s="9">
        <f t="shared" si="14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30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37"/>
      <c r="V26" s="38">
        <f t="shared" si="8"/>
        <v>0</v>
      </c>
      <c r="W26" s="37"/>
      <c r="X26" s="139">
        <f t="shared" si="9"/>
        <v>0</v>
      </c>
      <c r="Y26" s="68"/>
      <c r="Z26" s="44">
        <f t="shared" si="10"/>
        <v>0</v>
      </c>
      <c r="AA26" s="64"/>
      <c r="AB26" s="65">
        <f t="shared" si="11"/>
        <v>0</v>
      </c>
      <c r="AC26" s="41"/>
      <c r="AD26" s="9">
        <f t="shared" si="12"/>
        <v>0</v>
      </c>
      <c r="AE26" s="41"/>
      <c r="AF26" s="9">
        <f t="shared" si="13"/>
        <v>0</v>
      </c>
      <c r="AG26" s="41"/>
      <c r="AH26" s="9">
        <f t="shared" si="14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30"/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37"/>
      <c r="V27" s="38">
        <f t="shared" si="8"/>
        <v>0</v>
      </c>
      <c r="W27" s="37"/>
      <c r="X27" s="139">
        <f t="shared" si="9"/>
        <v>0</v>
      </c>
      <c r="Y27" s="68"/>
      <c r="Z27" s="44">
        <f t="shared" si="10"/>
        <v>0</v>
      </c>
      <c r="AA27" s="64"/>
      <c r="AB27" s="65">
        <f t="shared" si="11"/>
        <v>0</v>
      </c>
      <c r="AC27" s="41"/>
      <c r="AD27" s="9">
        <f t="shared" si="12"/>
        <v>0</v>
      </c>
      <c r="AE27" s="41"/>
      <c r="AF27" s="9">
        <f t="shared" si="13"/>
        <v>0</v>
      </c>
      <c r="AG27" s="41"/>
      <c r="AH27" s="9">
        <f t="shared" si="14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30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37"/>
      <c r="V28" s="38">
        <f t="shared" si="8"/>
        <v>0</v>
      </c>
      <c r="W28" s="37"/>
      <c r="X28" s="139">
        <f t="shared" si="9"/>
        <v>0</v>
      </c>
      <c r="Y28" s="68"/>
      <c r="Z28" s="44">
        <f t="shared" si="10"/>
        <v>0</v>
      </c>
      <c r="AA28" s="64"/>
      <c r="AB28" s="65">
        <f t="shared" si="11"/>
        <v>0</v>
      </c>
      <c r="AC28" s="41"/>
      <c r="AD28" s="9">
        <f t="shared" si="12"/>
        <v>0</v>
      </c>
      <c r="AE28" s="41"/>
      <c r="AF28" s="9">
        <f t="shared" si="13"/>
        <v>0</v>
      </c>
      <c r="AG28" s="41"/>
      <c r="AH28" s="9">
        <f t="shared" si="14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30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37"/>
      <c r="V29" s="38">
        <f t="shared" si="8"/>
        <v>0</v>
      </c>
      <c r="W29" s="37"/>
      <c r="X29" s="139">
        <f t="shared" si="9"/>
        <v>0</v>
      </c>
      <c r="Y29" s="68"/>
      <c r="Z29" s="44">
        <f t="shared" si="10"/>
        <v>0</v>
      </c>
      <c r="AA29" s="64"/>
      <c r="AB29" s="65">
        <f t="shared" si="11"/>
        <v>0</v>
      </c>
      <c r="AC29" s="41"/>
      <c r="AD29" s="9">
        <f t="shared" si="12"/>
        <v>0</v>
      </c>
      <c r="AE29" s="41"/>
      <c r="AF29" s="9">
        <f t="shared" si="13"/>
        <v>0</v>
      </c>
      <c r="AG29" s="41"/>
      <c r="AH29" s="9">
        <f t="shared" si="14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pans="13:14" s="48" customFormat="1" x14ac:dyDescent="0.25">
      <c r="M33" s="150"/>
      <c r="N33" s="150"/>
    </row>
    <row r="34" spans="13:14" s="48" customFormat="1" x14ac:dyDescent="0.25"/>
    <row r="35" spans="13:14" s="48" customFormat="1" x14ac:dyDescent="0.25"/>
    <row r="36" spans="13:14" s="48" customFormat="1" x14ac:dyDescent="0.25"/>
    <row r="37" spans="13:14" s="48" customFormat="1" x14ac:dyDescent="0.25"/>
    <row r="38" spans="13:14" s="48" customFormat="1" x14ac:dyDescent="0.25"/>
    <row r="39" spans="13:14" s="48" customFormat="1" x14ac:dyDescent="0.25"/>
    <row r="40" spans="13:14" s="48" customFormat="1" x14ac:dyDescent="0.25"/>
    <row r="41" spans="13:14" s="48" customFormat="1" x14ac:dyDescent="0.25"/>
    <row r="42" spans="13:14" s="48" customFormat="1" x14ac:dyDescent="0.25"/>
    <row r="43" spans="13:14" s="48" customFormat="1" x14ac:dyDescent="0.25"/>
    <row r="44" spans="13:14" s="48" customFormat="1" x14ac:dyDescent="0.25"/>
    <row r="45" spans="13:14" s="48" customFormat="1" x14ac:dyDescent="0.25"/>
    <row r="46" spans="13:14" s="48" customFormat="1" x14ac:dyDescent="0.25"/>
    <row r="47" spans="13:14" s="48" customFormat="1" x14ac:dyDescent="0.25"/>
    <row r="48" spans="13:14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</sheetData>
  <sortState xmlns:xlrd2="http://schemas.microsoft.com/office/spreadsheetml/2017/richdata2" ref="A2:AN1833">
    <sortCondition descending="1" ref="D2:D1833"/>
  </sortState>
  <pageMargins left="0.25" right="0.25" top="0.75" bottom="0.75" header="0.3" footer="0.3"/>
  <pageSetup paperSize="8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6EA-50F9-4BD7-BA02-477CDE6CF492}">
  <sheetPr>
    <pageSetUpPr fitToPage="1"/>
  </sheetPr>
  <dimension ref="A1:AN1826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172" t="s">
        <v>50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168" t="s">
        <v>64</v>
      </c>
      <c r="C2" s="168" t="s">
        <v>65</v>
      </c>
      <c r="D2" s="169">
        <f>X2+AB2+AH2</f>
        <v>1100</v>
      </c>
      <c r="E2" s="41">
        <v>24.52</v>
      </c>
      <c r="F2" s="9">
        <f t="shared" ref="F2:F29" si="0">ROUNDDOWN(IF(E2=0,0,(1010/((60.38/E2)^1.1765))-10),0)</f>
        <v>339</v>
      </c>
      <c r="G2" s="41">
        <v>18.809999999999999</v>
      </c>
      <c r="H2" s="9">
        <f t="shared" ref="H2:H29" si="1">ROUNDDOWN(IF(G2=0,0,(1010/((62.58/G2)^1.0309))-10),0)</f>
        <v>282</v>
      </c>
      <c r="I2" s="69">
        <v>24.97</v>
      </c>
      <c r="J2" s="10">
        <f t="shared" ref="J2:J29" si="2">ROUNDDOWN(IF(I2=0,0,(1010/((60.38/I2)^1.1765))-10),0)</f>
        <v>347</v>
      </c>
      <c r="K2" s="70">
        <v>8.5299999999999994</v>
      </c>
      <c r="L2" s="67">
        <f t="shared" ref="L2:L29" si="3">ROUNDDOWN(IF(K2=0,0,(1010/((18.28/K2)^1.2195))-10),0)</f>
        <v>388</v>
      </c>
      <c r="M2" s="69">
        <v>20.34</v>
      </c>
      <c r="N2" s="10">
        <f t="shared" ref="N2:N29" si="4">ROUNDDOWN(IF(M2=0,0,(1010/((71.02/M2)^1.1765))-10),0)</f>
        <v>221</v>
      </c>
      <c r="O2" s="73"/>
      <c r="P2" s="72">
        <f t="shared" ref="P2:P29" si="5">ROUNDDOWN(IF(O2=0,0,(1010/((60.38/O2)^1.1765))-10),0)</f>
        <v>0</v>
      </c>
      <c r="Q2" s="74"/>
      <c r="R2" s="72">
        <f t="shared" ref="R2:R29" si="6">ROUNDDOWN(IF(Q2=0,0,(1010/((71.02/Q2)^1.1765))-10),0)</f>
        <v>0</v>
      </c>
      <c r="S2" s="30"/>
      <c r="T2" s="144">
        <f t="shared" ref="T2:T29" si="7">ROUNDDOWN(IF(S2=0,0,(1010/((18.28/S2)^1.2195))-10),0)</f>
        <v>0</v>
      </c>
      <c r="U2" s="37">
        <v>8.3800000000000008</v>
      </c>
      <c r="V2" s="38">
        <f t="shared" ref="V2:V29" si="8">ROUNDDOWN(IF(U2=0,0,(1010/((18.28/U2)^1.2195))-10),0)</f>
        <v>380</v>
      </c>
      <c r="W2" s="156">
        <v>25.06</v>
      </c>
      <c r="X2" s="139">
        <f t="shared" ref="X2:X29" si="9">ROUNDDOWN(IF(W2=0,0,(1010/((60.38/W2)^1.1765))-10),0)</f>
        <v>348</v>
      </c>
      <c r="Y2" s="146">
        <v>21.61</v>
      </c>
      <c r="Z2" s="147">
        <f t="shared" ref="Z2:Z29" si="10">ROUNDDOWN(IF(Y2=0,0,(1010/((71.02/Y2)^1.1765))-10),0)</f>
        <v>239</v>
      </c>
      <c r="AA2" s="148">
        <v>8.74</v>
      </c>
      <c r="AB2" s="149">
        <f t="shared" ref="AB2:AB29" si="11">ROUNDDOWN(IF(AA2=0,0,(1010/((18.28/AA2)^1.2195))-10),0)</f>
        <v>400</v>
      </c>
      <c r="AC2" s="41">
        <v>18.62</v>
      </c>
      <c r="AD2" s="9">
        <f t="shared" ref="AD2:AD29" si="12">ROUNDDOWN(IF(AC2=0,0,(1010/((62.58/AC2)^1.0309))-10),0)</f>
        <v>279</v>
      </c>
      <c r="AE2" s="41">
        <v>20.6</v>
      </c>
      <c r="AF2" s="9">
        <f t="shared" ref="AF2:AF29" si="13">ROUNDDOWN(IF(AE2=0,0,(1010/((71.02/AE2)^1.1765))-10),0)</f>
        <v>225</v>
      </c>
      <c r="AG2" s="146">
        <v>25.28</v>
      </c>
      <c r="AH2" s="147">
        <f t="shared" ref="AH2:AH29" si="14">ROUNDDOWN(IF(AG2=0,0,(1010/((60.38/AG2)^1.1765))-10),0)</f>
        <v>352</v>
      </c>
      <c r="AI2" s="2"/>
      <c r="AJ2" s="2"/>
      <c r="AK2" s="2"/>
      <c r="AL2" s="2"/>
      <c r="AM2" s="2"/>
      <c r="AN2" s="2"/>
    </row>
    <row r="3" spans="1:40" x14ac:dyDescent="0.25">
      <c r="A3" s="27">
        <f>A2+1</f>
        <v>2</v>
      </c>
      <c r="B3" s="170" t="s">
        <v>69</v>
      </c>
      <c r="C3" s="170" t="s">
        <v>42</v>
      </c>
      <c r="D3" s="169">
        <f>L3+AD3+AH3</f>
        <v>1055</v>
      </c>
      <c r="E3" s="41"/>
      <c r="F3" s="9">
        <f t="shared" ref="F3:F21" si="15">ROUNDDOWN(IF(E3=0,0,(1010/((60.38/E3)^1.1765))-10),0)</f>
        <v>0</v>
      </c>
      <c r="G3" s="41"/>
      <c r="H3" s="9">
        <f t="shared" ref="H3:H21" si="16">ROUNDDOWN(IF(G3=0,0,(1010/((62.58/G3)^1.0309))-10),0)</f>
        <v>0</v>
      </c>
      <c r="I3" s="69">
        <v>18.25</v>
      </c>
      <c r="J3" s="10">
        <f t="shared" ref="J3:J21" si="17">ROUNDDOWN(IF(I3=0,0,(1010/((60.38/I3)^1.1765))-10),0)</f>
        <v>237</v>
      </c>
      <c r="K3" s="148">
        <v>8.34</v>
      </c>
      <c r="L3" s="149">
        <f t="shared" ref="L3:L21" si="18">ROUNDDOWN(IF(K3=0,0,(1010/((18.28/K3)^1.2195))-10),0)</f>
        <v>377</v>
      </c>
      <c r="M3" s="66">
        <v>20.059999999999999</v>
      </c>
      <c r="N3" s="10">
        <f t="shared" ref="N3:N21" si="19">ROUNDDOWN(IF(M3=0,0,(1010/((71.02/M3)^1.1765))-10),0)</f>
        <v>218</v>
      </c>
      <c r="O3" s="73">
        <v>18.18</v>
      </c>
      <c r="P3" s="72">
        <f t="shared" ref="P3:P21" si="20">ROUNDDOWN(IF(O3=0,0,(1010/((60.38/O3)^1.1765))-10),0)</f>
        <v>236</v>
      </c>
      <c r="Q3" s="74">
        <v>20.04</v>
      </c>
      <c r="R3" s="72">
        <f t="shared" ref="R3:R21" si="21">ROUNDDOWN(IF(Q3=0,0,(1010/((71.02/Q3)^1.1765))-10),0)</f>
        <v>217</v>
      </c>
      <c r="S3" s="30"/>
      <c r="T3" s="144">
        <f t="shared" ref="T3:T21" si="22">ROUNDDOWN(IF(S3=0,0,(1010/((18.28/S3)^1.2195))-10),0)</f>
        <v>0</v>
      </c>
      <c r="U3" s="37"/>
      <c r="V3" s="38">
        <f t="shared" ref="V3:V21" si="23">ROUNDDOWN(IF(U3=0,0,(1010/((18.28/U3)^1.2195))-10),0)</f>
        <v>0</v>
      </c>
      <c r="W3" s="37"/>
      <c r="X3" s="139">
        <f t="shared" ref="X3:X21" si="24">ROUNDDOWN(IF(W3=0,0,(1010/((60.38/W3)^1.1765))-10),0)</f>
        <v>0</v>
      </c>
      <c r="Y3" s="68">
        <v>20.9</v>
      </c>
      <c r="Z3" s="44">
        <f t="shared" ref="Z3:Z21" si="25">ROUNDDOWN(IF(Y3=0,0,(1010/((71.02/Y3)^1.1765))-10),0)</f>
        <v>229</v>
      </c>
      <c r="AA3" s="64">
        <v>8.01</v>
      </c>
      <c r="AB3" s="65">
        <f t="shared" ref="AB3:AB21" si="26">ROUNDDOWN(IF(AA3=0,0,(1010/((18.28/AA3)^1.2195))-10),0)</f>
        <v>359</v>
      </c>
      <c r="AC3" s="146">
        <v>27.59</v>
      </c>
      <c r="AD3" s="147">
        <f t="shared" ref="AD3:AD21" si="27">ROUNDDOWN(IF(AC3=0,0,(1010/((62.58/AC3)^1.0309))-10),0)</f>
        <v>424</v>
      </c>
      <c r="AE3" s="41">
        <v>18.170000000000002</v>
      </c>
      <c r="AF3" s="9">
        <f t="shared" ref="AF3:AF21" si="28">ROUNDDOWN(IF(AE3=0,0,(1010/((71.02/AE3)^1.1765))-10),0)</f>
        <v>193</v>
      </c>
      <c r="AG3" s="146">
        <v>19.309999999999999</v>
      </c>
      <c r="AH3" s="147">
        <f t="shared" ref="AH3:AH21" si="29">ROUNDDOWN(IF(AG3=0,0,(1010/((60.38/AG3)^1.1765))-10),0)</f>
        <v>254</v>
      </c>
      <c r="AI3" s="2"/>
      <c r="AJ3" s="2"/>
      <c r="AK3" s="2"/>
      <c r="AL3" s="2"/>
      <c r="AM3" s="2"/>
      <c r="AN3" s="2"/>
    </row>
    <row r="4" spans="1:40" x14ac:dyDescent="0.25">
      <c r="A4" s="27">
        <f t="shared" ref="A4:A29" si="30">A3+1</f>
        <v>3</v>
      </c>
      <c r="B4" s="170" t="s">
        <v>71</v>
      </c>
      <c r="C4" s="170" t="s">
        <v>180</v>
      </c>
      <c r="D4" s="169">
        <f>N4+AB4+AH4</f>
        <v>889</v>
      </c>
      <c r="E4" s="41">
        <v>20.04</v>
      </c>
      <c r="F4" s="9">
        <f t="shared" si="15"/>
        <v>265</v>
      </c>
      <c r="G4" s="41"/>
      <c r="H4" s="9">
        <f t="shared" si="16"/>
        <v>0</v>
      </c>
      <c r="I4" s="69">
        <v>22.73</v>
      </c>
      <c r="J4" s="10">
        <f t="shared" si="17"/>
        <v>309</v>
      </c>
      <c r="K4" s="70"/>
      <c r="L4" s="67">
        <f t="shared" si="18"/>
        <v>0</v>
      </c>
      <c r="M4" s="146">
        <v>18.399999999999999</v>
      </c>
      <c r="N4" s="147">
        <f t="shared" si="19"/>
        <v>196</v>
      </c>
      <c r="O4" s="73"/>
      <c r="P4" s="72">
        <f t="shared" si="20"/>
        <v>0</v>
      </c>
      <c r="Q4" s="74"/>
      <c r="R4" s="72">
        <f t="shared" si="21"/>
        <v>0</v>
      </c>
      <c r="S4" s="68"/>
      <c r="T4" s="144">
        <f t="shared" si="22"/>
        <v>0</v>
      </c>
      <c r="U4" s="156">
        <v>7.04</v>
      </c>
      <c r="V4" s="138">
        <f t="shared" si="23"/>
        <v>305</v>
      </c>
      <c r="W4" s="37">
        <v>20.38</v>
      </c>
      <c r="X4" s="139">
        <f t="shared" si="24"/>
        <v>271</v>
      </c>
      <c r="Y4" s="68"/>
      <c r="Z4" s="44">
        <f t="shared" si="25"/>
        <v>0</v>
      </c>
      <c r="AA4" s="148">
        <v>7.62</v>
      </c>
      <c r="AB4" s="149">
        <f t="shared" si="26"/>
        <v>337</v>
      </c>
      <c r="AC4" s="41"/>
      <c r="AD4" s="9">
        <f t="shared" si="27"/>
        <v>0</v>
      </c>
      <c r="AE4" s="41"/>
      <c r="AF4" s="9">
        <f t="shared" si="28"/>
        <v>0</v>
      </c>
      <c r="AG4" s="146">
        <v>25.49</v>
      </c>
      <c r="AH4" s="147">
        <f t="shared" si="29"/>
        <v>356</v>
      </c>
      <c r="AI4" s="2"/>
      <c r="AJ4" s="2"/>
      <c r="AK4" s="2"/>
      <c r="AL4" s="2"/>
      <c r="AM4" s="2"/>
      <c r="AN4" s="2"/>
    </row>
    <row r="5" spans="1:40" x14ac:dyDescent="0.25">
      <c r="A5" s="27">
        <f t="shared" si="30"/>
        <v>4</v>
      </c>
      <c r="B5" s="170" t="s">
        <v>67</v>
      </c>
      <c r="C5" s="170" t="s">
        <v>68</v>
      </c>
      <c r="D5" s="169">
        <f>H5+AB5+AH5</f>
        <v>817</v>
      </c>
      <c r="E5" s="41">
        <v>15.99</v>
      </c>
      <c r="F5" s="9">
        <f t="shared" si="15"/>
        <v>201</v>
      </c>
      <c r="G5" s="146">
        <v>16.25</v>
      </c>
      <c r="H5" s="147">
        <f t="shared" si="16"/>
        <v>241</v>
      </c>
      <c r="I5" s="69">
        <v>16.670000000000002</v>
      </c>
      <c r="J5" s="10">
        <f t="shared" si="17"/>
        <v>212</v>
      </c>
      <c r="K5" s="70">
        <v>6.78</v>
      </c>
      <c r="L5" s="67">
        <f t="shared" si="18"/>
        <v>291</v>
      </c>
      <c r="M5" s="66">
        <v>13.28</v>
      </c>
      <c r="N5" s="10">
        <f t="shared" si="19"/>
        <v>130</v>
      </c>
      <c r="O5" s="73"/>
      <c r="P5" s="72">
        <f t="shared" si="20"/>
        <v>0</v>
      </c>
      <c r="Q5" s="74"/>
      <c r="R5" s="72">
        <f t="shared" si="21"/>
        <v>0</v>
      </c>
      <c r="S5" s="30"/>
      <c r="T5" s="144">
        <f t="shared" si="22"/>
        <v>0</v>
      </c>
      <c r="U5" s="37"/>
      <c r="V5" s="38">
        <f t="shared" si="23"/>
        <v>0</v>
      </c>
      <c r="W5" s="37"/>
      <c r="X5" s="139">
        <f t="shared" si="24"/>
        <v>0</v>
      </c>
      <c r="Y5" s="68"/>
      <c r="Z5" s="44">
        <f t="shared" si="25"/>
        <v>0</v>
      </c>
      <c r="AA5" s="148">
        <v>7.13</v>
      </c>
      <c r="AB5" s="149">
        <f t="shared" si="26"/>
        <v>310</v>
      </c>
      <c r="AC5" s="41"/>
      <c r="AD5" s="9">
        <f t="shared" si="27"/>
        <v>0</v>
      </c>
      <c r="AE5" s="41">
        <v>10.87</v>
      </c>
      <c r="AF5" s="9">
        <f t="shared" si="28"/>
        <v>100</v>
      </c>
      <c r="AG5" s="146">
        <v>20.100000000000001</v>
      </c>
      <c r="AH5" s="147">
        <f t="shared" si="29"/>
        <v>266</v>
      </c>
      <c r="AI5" s="2"/>
      <c r="AJ5" s="2"/>
      <c r="AK5" s="2"/>
      <c r="AL5" s="2"/>
      <c r="AM5" s="2"/>
      <c r="AN5" s="2"/>
    </row>
    <row r="6" spans="1:40" x14ac:dyDescent="0.25">
      <c r="A6" s="27">
        <f t="shared" si="30"/>
        <v>5</v>
      </c>
      <c r="B6" s="170" t="s">
        <v>84</v>
      </c>
      <c r="C6" s="170" t="s">
        <v>42</v>
      </c>
      <c r="D6" s="169">
        <f>V6+AD6+AH6</f>
        <v>799</v>
      </c>
      <c r="E6" s="14">
        <v>14.29</v>
      </c>
      <c r="F6" s="9">
        <f t="shared" si="15"/>
        <v>175</v>
      </c>
      <c r="G6" s="41">
        <v>16.91</v>
      </c>
      <c r="H6" s="9">
        <f t="shared" si="16"/>
        <v>252</v>
      </c>
      <c r="I6" s="69"/>
      <c r="J6" s="10">
        <f t="shared" si="17"/>
        <v>0</v>
      </c>
      <c r="K6" s="70"/>
      <c r="L6" s="67">
        <f t="shared" si="18"/>
        <v>0</v>
      </c>
      <c r="M6" s="66"/>
      <c r="N6" s="10">
        <f t="shared" si="19"/>
        <v>0</v>
      </c>
      <c r="O6" s="73">
        <v>14.64</v>
      </c>
      <c r="P6" s="72">
        <f t="shared" si="20"/>
        <v>180</v>
      </c>
      <c r="Q6" s="74">
        <v>12.93</v>
      </c>
      <c r="R6" s="72">
        <f t="shared" si="21"/>
        <v>126</v>
      </c>
      <c r="S6" s="68">
        <v>6.58</v>
      </c>
      <c r="T6" s="144">
        <f t="shared" si="22"/>
        <v>280</v>
      </c>
      <c r="U6" s="146">
        <v>7.01</v>
      </c>
      <c r="V6" s="149">
        <f t="shared" si="23"/>
        <v>303</v>
      </c>
      <c r="W6" s="156">
        <v>15.27</v>
      </c>
      <c r="X6" s="139">
        <f t="shared" si="24"/>
        <v>190</v>
      </c>
      <c r="Y6" s="68"/>
      <c r="Z6" s="44">
        <f t="shared" si="25"/>
        <v>0</v>
      </c>
      <c r="AA6" s="64">
        <v>7.48</v>
      </c>
      <c r="AB6" s="65">
        <f t="shared" si="26"/>
        <v>329</v>
      </c>
      <c r="AC6" s="146">
        <v>18.64</v>
      </c>
      <c r="AD6" s="147">
        <f t="shared" si="27"/>
        <v>279</v>
      </c>
      <c r="AE6" s="41">
        <v>10.82</v>
      </c>
      <c r="AF6" s="9">
        <f t="shared" si="28"/>
        <v>100</v>
      </c>
      <c r="AG6" s="146">
        <v>17.03</v>
      </c>
      <c r="AH6" s="147">
        <f t="shared" si="29"/>
        <v>217</v>
      </c>
      <c r="AI6" s="2"/>
      <c r="AJ6" s="2"/>
      <c r="AK6" s="2"/>
      <c r="AL6" s="2"/>
      <c r="AM6" s="2"/>
      <c r="AN6" s="2"/>
    </row>
    <row r="7" spans="1:40" x14ac:dyDescent="0.25">
      <c r="A7" s="27">
        <f t="shared" si="30"/>
        <v>6</v>
      </c>
      <c r="B7" s="170" t="s">
        <v>85</v>
      </c>
      <c r="C7" s="170" t="s">
        <v>42</v>
      </c>
      <c r="D7" s="169">
        <f>H7+X7+AB7</f>
        <v>761</v>
      </c>
      <c r="E7" s="41">
        <v>14.37</v>
      </c>
      <c r="F7" s="9">
        <f t="shared" si="15"/>
        <v>176</v>
      </c>
      <c r="G7" s="146">
        <v>16.43</v>
      </c>
      <c r="H7" s="147">
        <f t="shared" si="16"/>
        <v>244</v>
      </c>
      <c r="I7" s="69"/>
      <c r="J7" s="10">
        <f t="shared" si="17"/>
        <v>0</v>
      </c>
      <c r="K7" s="70"/>
      <c r="L7" s="67">
        <f t="shared" si="18"/>
        <v>0</v>
      </c>
      <c r="M7" s="66"/>
      <c r="N7" s="10">
        <f t="shared" si="19"/>
        <v>0</v>
      </c>
      <c r="O7" s="73">
        <v>16.13</v>
      </c>
      <c r="P7" s="72">
        <f t="shared" si="20"/>
        <v>203</v>
      </c>
      <c r="Q7" s="74">
        <v>15.64</v>
      </c>
      <c r="R7" s="72">
        <f t="shared" si="21"/>
        <v>160</v>
      </c>
      <c r="S7" s="68">
        <v>6.87</v>
      </c>
      <c r="T7" s="144">
        <f t="shared" si="22"/>
        <v>296</v>
      </c>
      <c r="U7" s="37">
        <v>6.79</v>
      </c>
      <c r="V7" s="38">
        <f t="shared" si="23"/>
        <v>291</v>
      </c>
      <c r="W7" s="146">
        <v>16.47</v>
      </c>
      <c r="X7" s="147">
        <f t="shared" si="24"/>
        <v>209</v>
      </c>
      <c r="Y7" s="68"/>
      <c r="Z7" s="44">
        <f t="shared" si="25"/>
        <v>0</v>
      </c>
      <c r="AA7" s="148">
        <v>7.09</v>
      </c>
      <c r="AB7" s="149">
        <f t="shared" si="26"/>
        <v>308</v>
      </c>
      <c r="AC7" s="41"/>
      <c r="AD7" s="9">
        <f t="shared" si="27"/>
        <v>0</v>
      </c>
      <c r="AE7" s="41">
        <v>13.88</v>
      </c>
      <c r="AF7" s="9">
        <f t="shared" si="28"/>
        <v>137</v>
      </c>
      <c r="AG7" s="41">
        <v>13</v>
      </c>
      <c r="AH7" s="9">
        <f t="shared" si="29"/>
        <v>155</v>
      </c>
      <c r="AI7" s="2"/>
      <c r="AJ7" s="2"/>
      <c r="AK7" s="2"/>
      <c r="AL7" s="2"/>
      <c r="AM7" s="2"/>
      <c r="AN7" s="2"/>
    </row>
    <row r="8" spans="1:40" x14ac:dyDescent="0.25">
      <c r="A8" s="27">
        <f t="shared" si="30"/>
        <v>7</v>
      </c>
      <c r="B8" s="170" t="s">
        <v>201</v>
      </c>
      <c r="C8" s="170" t="s">
        <v>8</v>
      </c>
      <c r="D8" s="169">
        <f>V8+AD8+AH8</f>
        <v>686</v>
      </c>
      <c r="E8" s="41"/>
      <c r="F8" s="9">
        <f t="shared" si="15"/>
        <v>0</v>
      </c>
      <c r="G8" s="41"/>
      <c r="H8" s="9">
        <f t="shared" si="16"/>
        <v>0</v>
      </c>
      <c r="I8" s="69">
        <v>11.31</v>
      </c>
      <c r="J8" s="10">
        <f t="shared" si="17"/>
        <v>130</v>
      </c>
      <c r="K8" s="70">
        <v>6.1</v>
      </c>
      <c r="L8" s="67">
        <f t="shared" si="18"/>
        <v>254</v>
      </c>
      <c r="M8" s="69">
        <v>12.78</v>
      </c>
      <c r="N8" s="10">
        <f t="shared" si="19"/>
        <v>124</v>
      </c>
      <c r="O8" s="73"/>
      <c r="P8" s="72">
        <f t="shared" si="20"/>
        <v>0</v>
      </c>
      <c r="Q8" s="74"/>
      <c r="R8" s="72">
        <f t="shared" si="21"/>
        <v>0</v>
      </c>
      <c r="S8" s="68">
        <v>5.98</v>
      </c>
      <c r="T8" s="144">
        <f t="shared" si="22"/>
        <v>248</v>
      </c>
      <c r="U8" s="146">
        <v>6.25</v>
      </c>
      <c r="V8" s="149">
        <f t="shared" si="23"/>
        <v>262</v>
      </c>
      <c r="W8" s="156">
        <v>11.49</v>
      </c>
      <c r="X8" s="139">
        <f t="shared" si="24"/>
        <v>133</v>
      </c>
      <c r="Y8" s="68"/>
      <c r="Z8" s="44">
        <f t="shared" si="25"/>
        <v>0</v>
      </c>
      <c r="AA8" s="64">
        <v>6.03</v>
      </c>
      <c r="AB8" s="65">
        <f t="shared" si="26"/>
        <v>251</v>
      </c>
      <c r="AC8" s="146">
        <v>14.61</v>
      </c>
      <c r="AD8" s="147">
        <f t="shared" si="27"/>
        <v>215</v>
      </c>
      <c r="AE8" s="41">
        <v>14.76</v>
      </c>
      <c r="AF8" s="9">
        <f t="shared" si="28"/>
        <v>149</v>
      </c>
      <c r="AG8" s="146">
        <v>16.5</v>
      </c>
      <c r="AH8" s="147">
        <f t="shared" si="29"/>
        <v>209</v>
      </c>
      <c r="AI8" s="2"/>
      <c r="AJ8" s="2"/>
      <c r="AK8" s="2"/>
      <c r="AL8" s="2"/>
      <c r="AM8" s="2"/>
      <c r="AN8" s="2"/>
    </row>
    <row r="9" spans="1:40" x14ac:dyDescent="0.25">
      <c r="A9" s="27">
        <f t="shared" si="30"/>
        <v>8</v>
      </c>
      <c r="B9" s="170" t="s">
        <v>280</v>
      </c>
      <c r="C9" s="170" t="s">
        <v>80</v>
      </c>
      <c r="D9" s="169">
        <f>AB9+AD9</f>
        <v>643</v>
      </c>
      <c r="E9" s="14"/>
      <c r="F9" s="9">
        <f t="shared" si="15"/>
        <v>0</v>
      </c>
      <c r="G9" s="41"/>
      <c r="H9" s="9">
        <f t="shared" si="16"/>
        <v>0</v>
      </c>
      <c r="I9" s="69"/>
      <c r="J9" s="10">
        <f t="shared" si="17"/>
        <v>0</v>
      </c>
      <c r="K9" s="70"/>
      <c r="L9" s="67">
        <f t="shared" si="18"/>
        <v>0</v>
      </c>
      <c r="M9" s="66"/>
      <c r="N9" s="10">
        <f t="shared" si="19"/>
        <v>0</v>
      </c>
      <c r="O9" s="73"/>
      <c r="P9" s="72">
        <f t="shared" si="20"/>
        <v>0</v>
      </c>
      <c r="Q9" s="74"/>
      <c r="R9" s="72">
        <f t="shared" si="21"/>
        <v>0</v>
      </c>
      <c r="S9" s="30"/>
      <c r="T9" s="144">
        <f t="shared" si="22"/>
        <v>0</v>
      </c>
      <c r="U9" s="37"/>
      <c r="V9" s="38">
        <f t="shared" si="23"/>
        <v>0</v>
      </c>
      <c r="W9" s="37"/>
      <c r="X9" s="139">
        <f t="shared" si="24"/>
        <v>0</v>
      </c>
      <c r="Y9" s="68"/>
      <c r="Z9" s="44">
        <f t="shared" si="25"/>
        <v>0</v>
      </c>
      <c r="AA9" s="148">
        <v>6.43</v>
      </c>
      <c r="AB9" s="149">
        <f t="shared" si="26"/>
        <v>272</v>
      </c>
      <c r="AC9" s="146">
        <v>24.36</v>
      </c>
      <c r="AD9" s="147">
        <f t="shared" si="27"/>
        <v>371</v>
      </c>
      <c r="AE9" s="41">
        <v>16.22</v>
      </c>
      <c r="AF9" s="9">
        <f t="shared" si="28"/>
        <v>167</v>
      </c>
      <c r="AG9" s="41">
        <v>19.07</v>
      </c>
      <c r="AH9" s="9">
        <f t="shared" si="29"/>
        <v>250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30"/>
        <v>9</v>
      </c>
      <c r="B10" s="170" t="s">
        <v>285</v>
      </c>
      <c r="C10" s="170" t="s">
        <v>286</v>
      </c>
      <c r="D10" s="169">
        <f>AB10+AH10</f>
        <v>639</v>
      </c>
      <c r="E10" s="41"/>
      <c r="F10" s="9">
        <f t="shared" si="15"/>
        <v>0</v>
      </c>
      <c r="G10" s="41"/>
      <c r="H10" s="9">
        <f t="shared" si="16"/>
        <v>0</v>
      </c>
      <c r="I10" s="69"/>
      <c r="J10" s="10">
        <f t="shared" si="17"/>
        <v>0</v>
      </c>
      <c r="K10" s="70"/>
      <c r="L10" s="67">
        <f t="shared" si="18"/>
        <v>0</v>
      </c>
      <c r="M10" s="66"/>
      <c r="N10" s="10">
        <f t="shared" si="19"/>
        <v>0</v>
      </c>
      <c r="O10" s="73"/>
      <c r="P10" s="72">
        <f t="shared" si="20"/>
        <v>0</v>
      </c>
      <c r="Q10" s="74"/>
      <c r="R10" s="72">
        <f t="shared" si="21"/>
        <v>0</v>
      </c>
      <c r="S10" s="30"/>
      <c r="T10" s="144">
        <f t="shared" si="22"/>
        <v>0</v>
      </c>
      <c r="U10" s="37"/>
      <c r="V10" s="38">
        <f t="shared" si="23"/>
        <v>0</v>
      </c>
      <c r="W10" s="37"/>
      <c r="X10" s="139">
        <f t="shared" si="24"/>
        <v>0</v>
      </c>
      <c r="Y10" s="68"/>
      <c r="Z10" s="44">
        <f t="shared" si="25"/>
        <v>0</v>
      </c>
      <c r="AA10" s="148">
        <v>7.81</v>
      </c>
      <c r="AB10" s="149">
        <f t="shared" si="26"/>
        <v>348</v>
      </c>
      <c r="AC10" s="41">
        <v>16.600000000000001</v>
      </c>
      <c r="AD10" s="9">
        <f t="shared" si="27"/>
        <v>247</v>
      </c>
      <c r="AE10" s="41">
        <v>18.89</v>
      </c>
      <c r="AF10" s="9">
        <f t="shared" si="28"/>
        <v>202</v>
      </c>
      <c r="AG10" s="146">
        <v>21.6</v>
      </c>
      <c r="AH10" s="147">
        <f t="shared" si="29"/>
        <v>291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30"/>
        <v>10</v>
      </c>
      <c r="B11" s="170" t="s">
        <v>200</v>
      </c>
      <c r="C11" s="170" t="s">
        <v>8</v>
      </c>
      <c r="D11" s="169">
        <f>AF11+AB11</f>
        <v>614</v>
      </c>
      <c r="E11" s="14"/>
      <c r="F11" s="9">
        <f t="shared" si="15"/>
        <v>0</v>
      </c>
      <c r="G11" s="41"/>
      <c r="H11" s="9">
        <f t="shared" si="16"/>
        <v>0</v>
      </c>
      <c r="I11" s="69"/>
      <c r="J11" s="10">
        <f t="shared" si="17"/>
        <v>0</v>
      </c>
      <c r="K11" s="70">
        <v>6.93</v>
      </c>
      <c r="L11" s="67">
        <f t="shared" si="18"/>
        <v>299</v>
      </c>
      <c r="M11" s="69">
        <v>13.97</v>
      </c>
      <c r="N11" s="10">
        <f t="shared" si="19"/>
        <v>139</v>
      </c>
      <c r="O11" s="73"/>
      <c r="P11" s="72">
        <f t="shared" si="20"/>
        <v>0</v>
      </c>
      <c r="Q11" s="74"/>
      <c r="R11" s="72">
        <f t="shared" si="21"/>
        <v>0</v>
      </c>
      <c r="S11" s="68">
        <v>7.2</v>
      </c>
      <c r="T11" s="144">
        <f t="shared" si="22"/>
        <v>314</v>
      </c>
      <c r="U11" s="37"/>
      <c r="V11" s="38">
        <f t="shared" si="23"/>
        <v>0</v>
      </c>
      <c r="W11" s="37"/>
      <c r="X11" s="139">
        <f t="shared" si="24"/>
        <v>0</v>
      </c>
      <c r="Y11" s="68">
        <v>24.61</v>
      </c>
      <c r="Z11" s="44">
        <f t="shared" si="25"/>
        <v>280</v>
      </c>
      <c r="AA11" s="148">
        <v>7.43</v>
      </c>
      <c r="AB11" s="149">
        <f t="shared" si="26"/>
        <v>326</v>
      </c>
      <c r="AC11" s="41"/>
      <c r="AD11" s="9">
        <f t="shared" si="27"/>
        <v>0</v>
      </c>
      <c r="AE11" s="146">
        <v>25.22</v>
      </c>
      <c r="AF11" s="147">
        <f t="shared" si="28"/>
        <v>288</v>
      </c>
      <c r="AG11" s="41"/>
      <c r="AH11" s="9">
        <f t="shared" si="29"/>
        <v>0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30"/>
        <v>11</v>
      </c>
      <c r="B12" s="170" t="s">
        <v>284</v>
      </c>
      <c r="C12" s="170" t="s">
        <v>36</v>
      </c>
      <c r="D12" s="169">
        <f>AB12+AD12</f>
        <v>596</v>
      </c>
      <c r="E12" s="41"/>
      <c r="F12" s="9">
        <f t="shared" si="15"/>
        <v>0</v>
      </c>
      <c r="G12" s="41"/>
      <c r="H12" s="9">
        <f t="shared" si="16"/>
        <v>0</v>
      </c>
      <c r="I12" s="69"/>
      <c r="J12" s="10">
        <f t="shared" si="17"/>
        <v>0</v>
      </c>
      <c r="K12" s="70"/>
      <c r="L12" s="67">
        <f t="shared" si="18"/>
        <v>0</v>
      </c>
      <c r="M12" s="66"/>
      <c r="N12" s="10">
        <f t="shared" si="19"/>
        <v>0</v>
      </c>
      <c r="O12" s="73"/>
      <c r="P12" s="72">
        <f t="shared" si="20"/>
        <v>0</v>
      </c>
      <c r="Q12" s="74"/>
      <c r="R12" s="72">
        <f t="shared" si="21"/>
        <v>0</v>
      </c>
      <c r="S12" s="30"/>
      <c r="T12" s="144">
        <f t="shared" si="22"/>
        <v>0</v>
      </c>
      <c r="U12" s="37"/>
      <c r="V12" s="38">
        <f t="shared" si="23"/>
        <v>0</v>
      </c>
      <c r="W12" s="37"/>
      <c r="X12" s="139">
        <f t="shared" si="24"/>
        <v>0</v>
      </c>
      <c r="Y12" s="68"/>
      <c r="Z12" s="44">
        <f t="shared" si="25"/>
        <v>0</v>
      </c>
      <c r="AA12" s="148">
        <v>7.42</v>
      </c>
      <c r="AB12" s="149">
        <f t="shared" si="26"/>
        <v>326</v>
      </c>
      <c r="AC12" s="146">
        <v>18.03</v>
      </c>
      <c r="AD12" s="147">
        <f t="shared" si="27"/>
        <v>270</v>
      </c>
      <c r="AE12" s="41">
        <v>9.51</v>
      </c>
      <c r="AF12" s="9">
        <f t="shared" si="28"/>
        <v>84</v>
      </c>
      <c r="AG12" s="41">
        <v>17.97</v>
      </c>
      <c r="AH12" s="9">
        <f t="shared" si="29"/>
        <v>232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30"/>
        <v>12</v>
      </c>
      <c r="B13" s="170" t="s">
        <v>282</v>
      </c>
      <c r="C13" s="170" t="s">
        <v>283</v>
      </c>
      <c r="D13" s="169">
        <f>AB13+AD13</f>
        <v>586</v>
      </c>
      <c r="E13" s="14"/>
      <c r="F13" s="9">
        <f t="shared" si="15"/>
        <v>0</v>
      </c>
      <c r="G13" s="41"/>
      <c r="H13" s="9">
        <f t="shared" si="16"/>
        <v>0</v>
      </c>
      <c r="I13" s="69"/>
      <c r="J13" s="10">
        <f t="shared" si="17"/>
        <v>0</v>
      </c>
      <c r="K13" s="70"/>
      <c r="L13" s="67">
        <f t="shared" si="18"/>
        <v>0</v>
      </c>
      <c r="M13" s="66"/>
      <c r="N13" s="10">
        <f t="shared" si="19"/>
        <v>0</v>
      </c>
      <c r="O13" s="73"/>
      <c r="P13" s="72">
        <f t="shared" si="20"/>
        <v>0</v>
      </c>
      <c r="Q13" s="74"/>
      <c r="R13" s="72">
        <f t="shared" si="21"/>
        <v>0</v>
      </c>
      <c r="S13" s="30"/>
      <c r="T13" s="144">
        <f t="shared" si="22"/>
        <v>0</v>
      </c>
      <c r="U13" s="37"/>
      <c r="V13" s="38">
        <f t="shared" si="23"/>
        <v>0</v>
      </c>
      <c r="W13" s="37"/>
      <c r="X13" s="139">
        <f t="shared" si="24"/>
        <v>0</v>
      </c>
      <c r="Y13" s="68"/>
      <c r="Z13" s="44">
        <f t="shared" si="25"/>
        <v>0</v>
      </c>
      <c r="AA13" s="148">
        <v>5.5</v>
      </c>
      <c r="AB13" s="149">
        <f t="shared" si="26"/>
        <v>223</v>
      </c>
      <c r="AC13" s="146">
        <v>23.82</v>
      </c>
      <c r="AD13" s="147">
        <f t="shared" si="27"/>
        <v>363</v>
      </c>
      <c r="AE13" s="41">
        <v>10.220000000000001</v>
      </c>
      <c r="AF13" s="9">
        <f t="shared" si="28"/>
        <v>93</v>
      </c>
      <c r="AG13" s="41">
        <v>13.89</v>
      </c>
      <c r="AH13" s="9">
        <f t="shared" si="29"/>
        <v>169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30"/>
        <v>13</v>
      </c>
      <c r="B14" s="170" t="s">
        <v>281</v>
      </c>
      <c r="C14" s="170" t="s">
        <v>8</v>
      </c>
      <c r="D14" s="169">
        <f>AB14+AD14</f>
        <v>568</v>
      </c>
      <c r="E14" s="14"/>
      <c r="F14" s="9">
        <f t="shared" si="15"/>
        <v>0</v>
      </c>
      <c r="G14" s="41"/>
      <c r="H14" s="9">
        <f t="shared" si="16"/>
        <v>0</v>
      </c>
      <c r="I14" s="69"/>
      <c r="J14" s="10">
        <f t="shared" si="17"/>
        <v>0</v>
      </c>
      <c r="K14" s="70"/>
      <c r="L14" s="67">
        <f t="shared" si="18"/>
        <v>0</v>
      </c>
      <c r="M14" s="66"/>
      <c r="N14" s="10">
        <f t="shared" si="19"/>
        <v>0</v>
      </c>
      <c r="O14" s="73"/>
      <c r="P14" s="72">
        <f t="shared" si="20"/>
        <v>0</v>
      </c>
      <c r="Q14" s="74"/>
      <c r="R14" s="72">
        <f t="shared" si="21"/>
        <v>0</v>
      </c>
      <c r="S14" s="30"/>
      <c r="T14" s="144">
        <f t="shared" si="22"/>
        <v>0</v>
      </c>
      <c r="U14" s="37"/>
      <c r="V14" s="38">
        <f t="shared" si="23"/>
        <v>0</v>
      </c>
      <c r="W14" s="37"/>
      <c r="X14" s="139">
        <f t="shared" si="24"/>
        <v>0</v>
      </c>
      <c r="Y14" s="68"/>
      <c r="Z14" s="44">
        <f t="shared" si="25"/>
        <v>0</v>
      </c>
      <c r="AA14" s="148">
        <v>6.89</v>
      </c>
      <c r="AB14" s="149">
        <f t="shared" si="26"/>
        <v>297</v>
      </c>
      <c r="AC14" s="146">
        <v>18.12</v>
      </c>
      <c r="AD14" s="147">
        <f t="shared" si="27"/>
        <v>271</v>
      </c>
      <c r="AE14" s="41">
        <v>18.63</v>
      </c>
      <c r="AF14" s="9">
        <f t="shared" si="28"/>
        <v>199</v>
      </c>
      <c r="AG14" s="41">
        <v>14.17</v>
      </c>
      <c r="AH14" s="9">
        <f t="shared" si="29"/>
        <v>173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30"/>
        <v>14</v>
      </c>
      <c r="B15" s="170" t="s">
        <v>288</v>
      </c>
      <c r="C15" s="170" t="s">
        <v>8</v>
      </c>
      <c r="D15" s="169">
        <f>AB15+AD15</f>
        <v>531</v>
      </c>
      <c r="F15" s="9">
        <f t="shared" si="15"/>
        <v>0</v>
      </c>
      <c r="G15" s="41"/>
      <c r="H15" s="9">
        <f t="shared" si="16"/>
        <v>0</v>
      </c>
      <c r="I15" s="69"/>
      <c r="J15" s="10">
        <f t="shared" si="17"/>
        <v>0</v>
      </c>
      <c r="K15" s="70"/>
      <c r="L15" s="67">
        <f t="shared" si="18"/>
        <v>0</v>
      </c>
      <c r="M15" s="66"/>
      <c r="N15" s="10">
        <f t="shared" si="19"/>
        <v>0</v>
      </c>
      <c r="O15" s="73"/>
      <c r="P15" s="72">
        <f t="shared" si="20"/>
        <v>0</v>
      </c>
      <c r="Q15" s="74"/>
      <c r="R15" s="72">
        <f t="shared" si="21"/>
        <v>0</v>
      </c>
      <c r="S15" s="30"/>
      <c r="T15" s="144">
        <f t="shared" si="22"/>
        <v>0</v>
      </c>
      <c r="U15" s="37"/>
      <c r="V15" s="138">
        <f t="shared" si="23"/>
        <v>0</v>
      </c>
      <c r="W15" s="37"/>
      <c r="X15" s="139">
        <f t="shared" si="24"/>
        <v>0</v>
      </c>
      <c r="Y15" s="68"/>
      <c r="Z15" s="44">
        <f t="shared" si="25"/>
        <v>0</v>
      </c>
      <c r="AA15" s="148">
        <v>6.83</v>
      </c>
      <c r="AB15" s="149">
        <f t="shared" si="26"/>
        <v>294</v>
      </c>
      <c r="AC15" s="146">
        <v>16</v>
      </c>
      <c r="AD15" s="147">
        <f t="shared" si="27"/>
        <v>237</v>
      </c>
      <c r="AE15" s="41">
        <v>16.899999999999999</v>
      </c>
      <c r="AF15" s="9">
        <f t="shared" si="28"/>
        <v>176</v>
      </c>
      <c r="AG15" s="41">
        <v>15.19</v>
      </c>
      <c r="AH15" s="9">
        <f t="shared" si="29"/>
        <v>189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30"/>
        <v>15</v>
      </c>
      <c r="B16" s="27" t="s">
        <v>82</v>
      </c>
      <c r="C16" s="27" t="s">
        <v>11</v>
      </c>
      <c r="D16" s="11">
        <f>T16+Z16</f>
        <v>369</v>
      </c>
      <c r="E16" s="14"/>
      <c r="F16" s="9">
        <f t="shared" si="15"/>
        <v>0</v>
      </c>
      <c r="G16" s="41"/>
      <c r="H16" s="9">
        <f t="shared" si="16"/>
        <v>0</v>
      </c>
      <c r="I16" s="69"/>
      <c r="J16" s="10">
        <f t="shared" si="17"/>
        <v>0</v>
      </c>
      <c r="K16" s="70">
        <v>5.1100000000000003</v>
      </c>
      <c r="L16" s="67">
        <f t="shared" si="18"/>
        <v>203</v>
      </c>
      <c r="M16" s="69">
        <v>13.25</v>
      </c>
      <c r="N16" s="10">
        <f t="shared" si="19"/>
        <v>130</v>
      </c>
      <c r="O16" s="73"/>
      <c r="P16" s="72">
        <f t="shared" si="20"/>
        <v>0</v>
      </c>
      <c r="Q16" s="74"/>
      <c r="R16" s="72">
        <f t="shared" si="21"/>
        <v>0</v>
      </c>
      <c r="S16" s="146">
        <v>5.66</v>
      </c>
      <c r="T16" s="149">
        <f t="shared" si="22"/>
        <v>231</v>
      </c>
      <c r="U16" s="37"/>
      <c r="V16" s="38">
        <f t="shared" si="23"/>
        <v>0</v>
      </c>
      <c r="W16" s="37"/>
      <c r="X16" s="139">
        <f t="shared" si="24"/>
        <v>0</v>
      </c>
      <c r="Y16" s="146">
        <v>13.91</v>
      </c>
      <c r="Z16" s="147">
        <f t="shared" si="25"/>
        <v>138</v>
      </c>
      <c r="AA16" s="64"/>
      <c r="AB16" s="65">
        <f t="shared" si="26"/>
        <v>0</v>
      </c>
      <c r="AC16" s="41"/>
      <c r="AD16" s="9">
        <f t="shared" si="27"/>
        <v>0</v>
      </c>
      <c r="AE16" s="41"/>
      <c r="AF16" s="9">
        <f t="shared" si="28"/>
        <v>0</v>
      </c>
      <c r="AG16" s="41"/>
      <c r="AH16" s="9">
        <f t="shared" si="29"/>
        <v>0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30"/>
        <v>16</v>
      </c>
      <c r="B17" s="27" t="s">
        <v>83</v>
      </c>
      <c r="C17" s="27" t="s">
        <v>11</v>
      </c>
      <c r="D17" s="11">
        <f>T17+Z17</f>
        <v>304</v>
      </c>
      <c r="E17" s="14"/>
      <c r="F17" s="9">
        <f t="shared" si="15"/>
        <v>0</v>
      </c>
      <c r="G17" s="41"/>
      <c r="H17" s="9">
        <f t="shared" si="16"/>
        <v>0</v>
      </c>
      <c r="I17" s="69"/>
      <c r="J17" s="10">
        <f t="shared" si="17"/>
        <v>0</v>
      </c>
      <c r="K17" s="70"/>
      <c r="L17" s="67">
        <f t="shared" si="18"/>
        <v>0</v>
      </c>
      <c r="M17" s="66"/>
      <c r="N17" s="10">
        <f t="shared" si="19"/>
        <v>0</v>
      </c>
      <c r="O17" s="73"/>
      <c r="P17" s="72">
        <f t="shared" si="20"/>
        <v>0</v>
      </c>
      <c r="Q17" s="74"/>
      <c r="R17" s="72">
        <f t="shared" si="21"/>
        <v>0</v>
      </c>
      <c r="S17" s="146">
        <v>5.23</v>
      </c>
      <c r="T17" s="149">
        <f t="shared" si="22"/>
        <v>209</v>
      </c>
      <c r="U17" s="37"/>
      <c r="V17" s="38">
        <f t="shared" si="23"/>
        <v>0</v>
      </c>
      <c r="W17" s="37"/>
      <c r="X17" s="139">
        <f t="shared" si="24"/>
        <v>0</v>
      </c>
      <c r="Y17" s="146">
        <v>10.44</v>
      </c>
      <c r="Z17" s="147">
        <f t="shared" si="25"/>
        <v>95</v>
      </c>
      <c r="AA17" s="64"/>
      <c r="AB17" s="65">
        <f t="shared" si="26"/>
        <v>0</v>
      </c>
      <c r="AC17" s="41"/>
      <c r="AD17" s="9">
        <f t="shared" si="27"/>
        <v>0</v>
      </c>
      <c r="AE17" s="41"/>
      <c r="AF17" s="9">
        <f t="shared" si="28"/>
        <v>0</v>
      </c>
      <c r="AG17" s="41"/>
      <c r="AH17" s="9">
        <f t="shared" si="29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30"/>
        <v>17</v>
      </c>
      <c r="B18" s="27" t="s">
        <v>81</v>
      </c>
      <c r="C18" s="27" t="s">
        <v>80</v>
      </c>
      <c r="D18" s="11">
        <f>T18</f>
        <v>283</v>
      </c>
      <c r="E18" s="41"/>
      <c r="F18" s="9">
        <f t="shared" si="15"/>
        <v>0</v>
      </c>
      <c r="G18" s="41"/>
      <c r="H18" s="9">
        <f t="shared" si="16"/>
        <v>0</v>
      </c>
      <c r="I18" s="69"/>
      <c r="J18" s="10">
        <f t="shared" si="17"/>
        <v>0</v>
      </c>
      <c r="K18" s="70"/>
      <c r="L18" s="67">
        <f t="shared" si="18"/>
        <v>0</v>
      </c>
      <c r="M18" s="66"/>
      <c r="N18" s="10">
        <f t="shared" si="19"/>
        <v>0</v>
      </c>
      <c r="O18" s="73"/>
      <c r="P18" s="72">
        <f t="shared" si="20"/>
        <v>0</v>
      </c>
      <c r="Q18" s="74"/>
      <c r="R18" s="72">
        <f t="shared" si="21"/>
        <v>0</v>
      </c>
      <c r="S18" s="146">
        <v>6.63</v>
      </c>
      <c r="T18" s="149">
        <f t="shared" si="22"/>
        <v>283</v>
      </c>
      <c r="U18" s="37"/>
      <c r="V18" s="38">
        <f t="shared" si="23"/>
        <v>0</v>
      </c>
      <c r="W18" s="37"/>
      <c r="X18" s="139">
        <f t="shared" si="24"/>
        <v>0</v>
      </c>
      <c r="Y18" s="68"/>
      <c r="Z18" s="44">
        <f t="shared" si="25"/>
        <v>0</v>
      </c>
      <c r="AA18" s="64"/>
      <c r="AB18" s="65">
        <f t="shared" si="26"/>
        <v>0</v>
      </c>
      <c r="AC18" s="41"/>
      <c r="AD18" s="9">
        <f t="shared" si="27"/>
        <v>0</v>
      </c>
      <c r="AE18" s="41"/>
      <c r="AF18" s="9">
        <f t="shared" si="28"/>
        <v>0</v>
      </c>
      <c r="AG18" s="41"/>
      <c r="AH18" s="9">
        <f t="shared" si="29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30"/>
        <v>18</v>
      </c>
      <c r="B19" s="170" t="s">
        <v>287</v>
      </c>
      <c r="C19" s="170" t="s">
        <v>8</v>
      </c>
      <c r="D19" s="169">
        <f>AB19+AD19</f>
        <v>234</v>
      </c>
      <c r="E19" s="14"/>
      <c r="F19" s="9">
        <f t="shared" si="15"/>
        <v>0</v>
      </c>
      <c r="G19" s="41"/>
      <c r="H19" s="9">
        <f t="shared" si="16"/>
        <v>0</v>
      </c>
      <c r="I19" s="69"/>
      <c r="J19" s="10">
        <f t="shared" si="17"/>
        <v>0</v>
      </c>
      <c r="K19" s="70"/>
      <c r="L19" s="67">
        <f t="shared" si="18"/>
        <v>0</v>
      </c>
      <c r="M19" s="66"/>
      <c r="N19" s="10">
        <f t="shared" si="19"/>
        <v>0</v>
      </c>
      <c r="O19" s="73"/>
      <c r="P19" s="72">
        <f t="shared" si="20"/>
        <v>0</v>
      </c>
      <c r="Q19" s="74"/>
      <c r="R19" s="72">
        <f t="shared" si="21"/>
        <v>0</v>
      </c>
      <c r="S19" s="30"/>
      <c r="T19" s="144">
        <f t="shared" si="22"/>
        <v>0</v>
      </c>
      <c r="U19" s="37"/>
      <c r="V19" s="38">
        <f t="shared" si="23"/>
        <v>0</v>
      </c>
      <c r="W19" s="37"/>
      <c r="X19" s="139">
        <f t="shared" si="24"/>
        <v>0</v>
      </c>
      <c r="Y19" s="68"/>
      <c r="Z19" s="44">
        <f t="shared" si="25"/>
        <v>0</v>
      </c>
      <c r="AA19" s="148">
        <v>4.0199999999999996</v>
      </c>
      <c r="AB19" s="149">
        <f t="shared" si="26"/>
        <v>149</v>
      </c>
      <c r="AC19" s="146">
        <v>6.36</v>
      </c>
      <c r="AD19" s="147">
        <f t="shared" si="27"/>
        <v>85</v>
      </c>
      <c r="AE19" s="41">
        <v>8.7100000000000009</v>
      </c>
      <c r="AF19" s="9">
        <f t="shared" si="28"/>
        <v>75</v>
      </c>
      <c r="AG19" s="41">
        <v>7.43</v>
      </c>
      <c r="AH19" s="9">
        <f t="shared" si="29"/>
        <v>75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30"/>
        <v>19</v>
      </c>
      <c r="B20" s="27" t="s">
        <v>264</v>
      </c>
      <c r="C20" s="27" t="s">
        <v>262</v>
      </c>
      <c r="D20" s="11">
        <f>Z20</f>
        <v>168</v>
      </c>
      <c r="E20" s="41"/>
      <c r="F20" s="9">
        <f t="shared" si="15"/>
        <v>0</v>
      </c>
      <c r="G20" s="41"/>
      <c r="H20" s="9">
        <f t="shared" si="16"/>
        <v>0</v>
      </c>
      <c r="I20" s="69"/>
      <c r="J20" s="10">
        <f t="shared" si="17"/>
        <v>0</v>
      </c>
      <c r="K20" s="70"/>
      <c r="L20" s="67">
        <f t="shared" si="18"/>
        <v>0</v>
      </c>
      <c r="M20" s="66"/>
      <c r="N20" s="10">
        <f t="shared" si="19"/>
        <v>0</v>
      </c>
      <c r="O20" s="73"/>
      <c r="P20" s="72">
        <f t="shared" si="20"/>
        <v>0</v>
      </c>
      <c r="Q20" s="74"/>
      <c r="R20" s="72">
        <f t="shared" si="21"/>
        <v>0</v>
      </c>
      <c r="S20" s="30"/>
      <c r="T20" s="144">
        <f t="shared" si="22"/>
        <v>0</v>
      </c>
      <c r="U20" s="37"/>
      <c r="V20" s="38">
        <f t="shared" si="23"/>
        <v>0</v>
      </c>
      <c r="W20" s="37"/>
      <c r="X20" s="139">
        <f t="shared" si="24"/>
        <v>0</v>
      </c>
      <c r="Y20" s="146">
        <v>16.3</v>
      </c>
      <c r="Z20" s="147">
        <f t="shared" si="25"/>
        <v>168</v>
      </c>
      <c r="AA20" s="64"/>
      <c r="AB20" s="65">
        <f t="shared" si="26"/>
        <v>0</v>
      </c>
      <c r="AC20" s="41"/>
      <c r="AD20" s="9">
        <f t="shared" si="27"/>
        <v>0</v>
      </c>
      <c r="AE20" s="41"/>
      <c r="AF20" s="9">
        <f t="shared" si="28"/>
        <v>0</v>
      </c>
      <c r="AG20" s="41"/>
      <c r="AH20" s="9">
        <f t="shared" si="29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30"/>
        <v>20</v>
      </c>
      <c r="B21" s="27" t="s">
        <v>265</v>
      </c>
      <c r="C21" s="27" t="s">
        <v>36</v>
      </c>
      <c r="D21" s="11">
        <f>Z21</f>
        <v>139</v>
      </c>
      <c r="E21" s="14"/>
      <c r="F21" s="9">
        <f t="shared" si="15"/>
        <v>0</v>
      </c>
      <c r="G21" s="41"/>
      <c r="H21" s="9">
        <f t="shared" si="16"/>
        <v>0</v>
      </c>
      <c r="I21" s="69"/>
      <c r="J21" s="10">
        <f t="shared" si="17"/>
        <v>0</v>
      </c>
      <c r="K21" s="70"/>
      <c r="L21" s="67">
        <f t="shared" si="18"/>
        <v>0</v>
      </c>
      <c r="M21" s="66"/>
      <c r="N21" s="10">
        <f t="shared" si="19"/>
        <v>0</v>
      </c>
      <c r="O21" s="73"/>
      <c r="P21" s="72">
        <f t="shared" si="20"/>
        <v>0</v>
      </c>
      <c r="Q21" s="74"/>
      <c r="R21" s="72">
        <f t="shared" si="21"/>
        <v>0</v>
      </c>
      <c r="S21" s="30"/>
      <c r="T21" s="144">
        <f t="shared" si="22"/>
        <v>0</v>
      </c>
      <c r="U21" s="37"/>
      <c r="V21" s="38">
        <f t="shared" si="23"/>
        <v>0</v>
      </c>
      <c r="W21" s="37"/>
      <c r="X21" s="139">
        <f t="shared" si="24"/>
        <v>0</v>
      </c>
      <c r="Y21" s="146">
        <v>13.97</v>
      </c>
      <c r="Z21" s="147">
        <f t="shared" si="25"/>
        <v>139</v>
      </c>
      <c r="AA21" s="64"/>
      <c r="AB21" s="65">
        <f t="shared" si="26"/>
        <v>0</v>
      </c>
      <c r="AC21" s="41"/>
      <c r="AD21" s="9">
        <f t="shared" si="27"/>
        <v>0</v>
      </c>
      <c r="AE21" s="41"/>
      <c r="AF21" s="9">
        <f t="shared" si="28"/>
        <v>0</v>
      </c>
      <c r="AG21" s="41"/>
      <c r="AH21" s="9">
        <f t="shared" si="29"/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30"/>
        <v>21</v>
      </c>
      <c r="B22" s="27"/>
      <c r="C22" s="27"/>
      <c r="F22" s="9">
        <f t="shared" ref="F22:F23" si="31">ROUNDDOWN(IF(E22=0,0,(1010/((60.38/E22)^1.1765))-10),0)</f>
        <v>0</v>
      </c>
      <c r="G22" s="41"/>
      <c r="H22" s="9">
        <f t="shared" ref="H22:H23" si="32">ROUNDDOWN(IF(G22=0,0,(1010/((62.58/G22)^1.0309))-10),0)</f>
        <v>0</v>
      </c>
      <c r="I22" s="69"/>
      <c r="J22" s="10">
        <f t="shared" ref="J22:J23" si="33">ROUNDDOWN(IF(I22=0,0,(1010/((60.38/I22)^1.1765))-10),0)</f>
        <v>0</v>
      </c>
      <c r="K22" s="70"/>
      <c r="L22" s="67">
        <f t="shared" ref="L22:L23" si="34">ROUNDDOWN(IF(K22=0,0,(1010/((18.28/K22)^1.2195))-10),0)</f>
        <v>0</v>
      </c>
      <c r="M22" s="66"/>
      <c r="N22" s="10">
        <f t="shared" ref="N22:N23" si="35">ROUNDDOWN(IF(M22=0,0,(1010/((71.02/M22)^1.1765))-10),0)</f>
        <v>0</v>
      </c>
      <c r="O22" s="73"/>
      <c r="P22" s="72">
        <f t="shared" ref="P22:P23" si="36">ROUNDDOWN(IF(O22=0,0,(1010/((60.38/O22)^1.1765))-10),0)</f>
        <v>0</v>
      </c>
      <c r="Q22" s="74"/>
      <c r="R22" s="72">
        <f t="shared" ref="R22:R23" si="37">ROUNDDOWN(IF(Q22=0,0,(1010/((71.02/Q22)^1.1765))-10),0)</f>
        <v>0</v>
      </c>
      <c r="S22" s="30"/>
      <c r="T22" s="144">
        <f t="shared" ref="T22:T23" si="38">ROUNDDOWN(IF(S22=0,0,(1010/((18.28/S22)^1.2195))-10),0)</f>
        <v>0</v>
      </c>
      <c r="U22" s="37"/>
      <c r="V22" s="38">
        <f t="shared" ref="V22:V23" si="39">ROUNDDOWN(IF(U22=0,0,(1010/((18.28/U22)^1.2195))-10),0)</f>
        <v>0</v>
      </c>
      <c r="W22" s="37"/>
      <c r="X22" s="139">
        <f t="shared" ref="X22:X23" si="40">ROUNDDOWN(IF(W22=0,0,(1010/((60.38/W22)^1.1765))-10),0)</f>
        <v>0</v>
      </c>
      <c r="Y22" s="68"/>
      <c r="Z22" s="44">
        <f t="shared" ref="Z22:Z23" si="41">ROUNDDOWN(IF(Y22=0,0,(1010/((71.02/Y22)^1.1765))-10),0)</f>
        <v>0</v>
      </c>
      <c r="AA22" s="64"/>
      <c r="AB22" s="65">
        <f t="shared" ref="AB22:AB23" si="42">ROUNDDOWN(IF(AA22=0,0,(1010/((18.28/AA22)^1.2195))-10),0)</f>
        <v>0</v>
      </c>
      <c r="AC22" s="41"/>
      <c r="AD22" s="9">
        <f t="shared" ref="AD22:AD23" si="43">ROUNDDOWN(IF(AC22=0,0,(1010/((62.58/AC22)^1.0309))-10),0)</f>
        <v>0</v>
      </c>
      <c r="AE22" s="41"/>
      <c r="AF22" s="9">
        <f t="shared" ref="AF22:AF23" si="44">ROUNDDOWN(IF(AE22=0,0,(1010/((71.02/AE22)^1.1765))-10),0)</f>
        <v>0</v>
      </c>
      <c r="AG22" s="41"/>
      <c r="AH22" s="9">
        <f t="shared" ref="AH22:AH23" si="45">ROUNDDOWN(IF(AG22=0,0,(1010/((60.38/AG22)^1.1765))-10),0)</f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30"/>
        <v>22</v>
      </c>
      <c r="B23" s="27"/>
      <c r="C23" s="27"/>
      <c r="F23" s="9">
        <f t="shared" si="31"/>
        <v>0</v>
      </c>
      <c r="G23" s="41"/>
      <c r="H23" s="9">
        <f t="shared" si="32"/>
        <v>0</v>
      </c>
      <c r="I23" s="69"/>
      <c r="J23" s="10">
        <f t="shared" si="33"/>
        <v>0</v>
      </c>
      <c r="K23" s="70"/>
      <c r="L23" s="67">
        <f t="shared" si="34"/>
        <v>0</v>
      </c>
      <c r="M23" s="66"/>
      <c r="N23" s="10">
        <f t="shared" si="35"/>
        <v>0</v>
      </c>
      <c r="O23" s="73"/>
      <c r="P23" s="72">
        <f t="shared" si="36"/>
        <v>0</v>
      </c>
      <c r="Q23" s="74"/>
      <c r="R23" s="72">
        <f t="shared" si="37"/>
        <v>0</v>
      </c>
      <c r="S23" s="30"/>
      <c r="T23" s="144">
        <f t="shared" si="38"/>
        <v>0</v>
      </c>
      <c r="U23" s="37"/>
      <c r="V23" s="38">
        <f t="shared" si="39"/>
        <v>0</v>
      </c>
      <c r="W23" s="37"/>
      <c r="X23" s="139">
        <f t="shared" si="40"/>
        <v>0</v>
      </c>
      <c r="Y23" s="68"/>
      <c r="Z23" s="44">
        <f t="shared" si="41"/>
        <v>0</v>
      </c>
      <c r="AA23" s="64"/>
      <c r="AB23" s="65">
        <f t="shared" si="42"/>
        <v>0</v>
      </c>
      <c r="AC23" s="41"/>
      <c r="AD23" s="9">
        <f t="shared" si="43"/>
        <v>0</v>
      </c>
      <c r="AE23" s="41"/>
      <c r="AF23" s="9">
        <f t="shared" si="44"/>
        <v>0</v>
      </c>
      <c r="AG23" s="41"/>
      <c r="AH23" s="9">
        <f t="shared" si="45"/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30"/>
        <v>23</v>
      </c>
      <c r="B24" s="27"/>
      <c r="C24" s="27"/>
      <c r="F24" s="9">
        <f t="shared" ref="F24" si="46">ROUNDDOWN(IF(E24=0,0,(1010/((60.38/E24)^1.1765))-10),0)</f>
        <v>0</v>
      </c>
      <c r="G24" s="41"/>
      <c r="H24" s="9">
        <f t="shared" ref="H24" si="47">ROUNDDOWN(IF(G24=0,0,(1010/((62.58/G24)^1.0309))-10),0)</f>
        <v>0</v>
      </c>
      <c r="I24" s="69"/>
      <c r="J24" s="10">
        <f t="shared" ref="J24" si="48">ROUNDDOWN(IF(I24=0,0,(1010/((60.38/I24)^1.1765))-10),0)</f>
        <v>0</v>
      </c>
      <c r="K24" s="70"/>
      <c r="L24" s="67">
        <f t="shared" ref="L24" si="49">ROUNDDOWN(IF(K24=0,0,(1010/((18.28/K24)^1.2195))-10),0)</f>
        <v>0</v>
      </c>
      <c r="M24" s="66"/>
      <c r="N24" s="10">
        <f t="shared" ref="N24" si="50">ROUNDDOWN(IF(M24=0,0,(1010/((71.02/M24)^1.1765))-10),0)</f>
        <v>0</v>
      </c>
      <c r="O24" s="73"/>
      <c r="P24" s="72">
        <f t="shared" ref="P24" si="51">ROUNDDOWN(IF(O24=0,0,(1010/((60.38/O24)^1.1765))-10),0)</f>
        <v>0</v>
      </c>
      <c r="Q24" s="74"/>
      <c r="R24" s="72">
        <f t="shared" ref="R24" si="52">ROUNDDOWN(IF(Q24=0,0,(1010/((71.02/Q24)^1.1765))-10),0)</f>
        <v>0</v>
      </c>
      <c r="S24" s="30"/>
      <c r="T24" s="144">
        <f t="shared" ref="T24" si="53">ROUNDDOWN(IF(S24=0,0,(1010/((18.28/S24)^1.2195))-10),0)</f>
        <v>0</v>
      </c>
      <c r="U24" s="37"/>
      <c r="V24" s="38">
        <f t="shared" ref="V24" si="54">ROUNDDOWN(IF(U24=0,0,(1010/((18.28/U24)^1.2195))-10),0)</f>
        <v>0</v>
      </c>
      <c r="W24" s="37"/>
      <c r="X24" s="139">
        <f t="shared" ref="X24" si="55">ROUNDDOWN(IF(W24=0,0,(1010/((60.38/W24)^1.1765))-10),0)</f>
        <v>0</v>
      </c>
      <c r="Y24" s="68"/>
      <c r="Z24" s="44">
        <f t="shared" ref="Z24" si="56">ROUNDDOWN(IF(Y24=0,0,(1010/((71.02/Y24)^1.1765))-10),0)</f>
        <v>0</v>
      </c>
      <c r="AA24" s="64"/>
      <c r="AB24" s="65">
        <f t="shared" ref="AB24" si="57">ROUNDDOWN(IF(AA24=0,0,(1010/((18.28/AA24)^1.2195))-10),0)</f>
        <v>0</v>
      </c>
      <c r="AC24" s="41"/>
      <c r="AD24" s="9">
        <f t="shared" ref="AD24" si="58">ROUNDDOWN(IF(AC24=0,0,(1010/((62.58/AC24)^1.0309))-10),0)</f>
        <v>0</v>
      </c>
      <c r="AE24" s="41"/>
      <c r="AF24" s="9">
        <f t="shared" ref="AF24" si="59">ROUNDDOWN(IF(AE24=0,0,(1010/((71.02/AE24)^1.1765))-10),0)</f>
        <v>0</v>
      </c>
      <c r="AG24" s="41"/>
      <c r="AH24" s="9">
        <f t="shared" ref="AH24" si="60">ROUNDDOWN(IF(AG24=0,0,(1010/((60.38/AG24)^1.1765))-10),0)</f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30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37"/>
      <c r="V25" s="38">
        <f t="shared" si="8"/>
        <v>0</v>
      </c>
      <c r="W25" s="37"/>
      <c r="X25" s="139">
        <f t="shared" si="9"/>
        <v>0</v>
      </c>
      <c r="Y25" s="68"/>
      <c r="Z25" s="44">
        <f t="shared" si="10"/>
        <v>0</v>
      </c>
      <c r="AA25" s="64"/>
      <c r="AB25" s="65">
        <f t="shared" si="11"/>
        <v>0</v>
      </c>
      <c r="AC25" s="41"/>
      <c r="AD25" s="9">
        <f t="shared" si="12"/>
        <v>0</v>
      </c>
      <c r="AE25" s="41"/>
      <c r="AF25" s="9">
        <f t="shared" si="13"/>
        <v>0</v>
      </c>
      <c r="AG25" s="41"/>
      <c r="AH25" s="9">
        <f t="shared" si="14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30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37"/>
      <c r="V26" s="38">
        <f t="shared" si="8"/>
        <v>0</v>
      </c>
      <c r="W26" s="37"/>
      <c r="X26" s="139">
        <f t="shared" si="9"/>
        <v>0</v>
      </c>
      <c r="Y26" s="68"/>
      <c r="Z26" s="44">
        <f t="shared" si="10"/>
        <v>0</v>
      </c>
      <c r="AA26" s="64"/>
      <c r="AB26" s="65">
        <f t="shared" si="11"/>
        <v>0</v>
      </c>
      <c r="AC26" s="41"/>
      <c r="AD26" s="9">
        <f t="shared" si="12"/>
        <v>0</v>
      </c>
      <c r="AE26" s="41"/>
      <c r="AF26" s="9">
        <f t="shared" si="13"/>
        <v>0</v>
      </c>
      <c r="AG26" s="41"/>
      <c r="AH26" s="9">
        <f t="shared" si="14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30"/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37"/>
      <c r="V27" s="38">
        <f t="shared" si="8"/>
        <v>0</v>
      </c>
      <c r="W27" s="37"/>
      <c r="X27" s="139">
        <f t="shared" si="9"/>
        <v>0</v>
      </c>
      <c r="Y27" s="68"/>
      <c r="Z27" s="44">
        <f t="shared" si="10"/>
        <v>0</v>
      </c>
      <c r="AA27" s="64"/>
      <c r="AB27" s="65">
        <f t="shared" si="11"/>
        <v>0</v>
      </c>
      <c r="AC27" s="41"/>
      <c r="AD27" s="9">
        <f t="shared" si="12"/>
        <v>0</v>
      </c>
      <c r="AE27" s="41"/>
      <c r="AF27" s="9">
        <f t="shared" si="13"/>
        <v>0</v>
      </c>
      <c r="AG27" s="41"/>
      <c r="AH27" s="9">
        <f t="shared" si="14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30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37"/>
      <c r="V28" s="38">
        <f t="shared" si="8"/>
        <v>0</v>
      </c>
      <c r="W28" s="37"/>
      <c r="X28" s="139">
        <f t="shared" si="9"/>
        <v>0</v>
      </c>
      <c r="Y28" s="68"/>
      <c r="Z28" s="44">
        <f t="shared" si="10"/>
        <v>0</v>
      </c>
      <c r="AA28" s="64"/>
      <c r="AB28" s="65">
        <f t="shared" si="11"/>
        <v>0</v>
      </c>
      <c r="AC28" s="41"/>
      <c r="AD28" s="9">
        <f t="shared" si="12"/>
        <v>0</v>
      </c>
      <c r="AE28" s="41"/>
      <c r="AF28" s="9">
        <f t="shared" si="13"/>
        <v>0</v>
      </c>
      <c r="AG28" s="41"/>
      <c r="AH28" s="9">
        <f t="shared" si="14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30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37"/>
      <c r="V29" s="38">
        <f t="shared" si="8"/>
        <v>0</v>
      </c>
      <c r="W29" s="37"/>
      <c r="X29" s="139">
        <f t="shared" si="9"/>
        <v>0</v>
      </c>
      <c r="Y29" s="68"/>
      <c r="Z29" s="44">
        <f t="shared" si="10"/>
        <v>0</v>
      </c>
      <c r="AA29" s="64"/>
      <c r="AB29" s="65">
        <f t="shared" si="11"/>
        <v>0</v>
      </c>
      <c r="AC29" s="41"/>
      <c r="AD29" s="9">
        <f t="shared" si="12"/>
        <v>0</v>
      </c>
      <c r="AE29" s="41"/>
      <c r="AF29" s="9">
        <f t="shared" si="13"/>
        <v>0</v>
      </c>
      <c r="AG29" s="41"/>
      <c r="AH29" s="9">
        <f t="shared" si="14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</sheetData>
  <sortState xmlns:xlrd2="http://schemas.microsoft.com/office/spreadsheetml/2017/richdata2" ref="B2:AN1826">
    <sortCondition descending="1" ref="D2:D1826"/>
  </sortState>
  <pageMargins left="0.25" right="0.25" top="0.75" bottom="0.75" header="0.3" footer="0.3"/>
  <pageSetup paperSize="8"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25DC-2E3E-4CB1-B4A8-42FB19CC81BD}">
  <sheetPr>
    <pageSetUpPr fitToPage="1"/>
  </sheetPr>
  <dimension ref="A1:AN1830"/>
  <sheetViews>
    <sheetView workbookViewId="0">
      <pane xSplit="2" topLeftCell="D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2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2" width="6.7109375" style="3" customWidth="1"/>
    <col min="33" max="33" width="6.7109375" style="5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21" t="s">
        <v>21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  <c r="AI1" s="2"/>
      <c r="AJ1" s="2"/>
      <c r="AK1" s="2"/>
      <c r="AL1" s="2"/>
      <c r="AM1" s="2"/>
      <c r="AN1" s="2"/>
    </row>
    <row r="2" spans="1:40" x14ac:dyDescent="0.25">
      <c r="A2" s="27">
        <v>1</v>
      </c>
      <c r="B2" s="170" t="s">
        <v>41</v>
      </c>
      <c r="C2" s="170" t="s">
        <v>42</v>
      </c>
      <c r="D2" s="169">
        <f>P2+V2+AF2</f>
        <v>812</v>
      </c>
      <c r="E2" s="41"/>
      <c r="F2" s="9">
        <f t="shared" ref="F2:F3" si="0">ROUNDDOWN(IF(E2=0,0,(1010/((60.38/E2)^1.1765))-10),0)</f>
        <v>0</v>
      </c>
      <c r="G2" s="41"/>
      <c r="H2" s="9">
        <f t="shared" ref="H2:H3" si="1">ROUNDDOWN(IF(G2=0,0,(1010/((62.58/G2)^1.0309))-10),0)</f>
        <v>0</v>
      </c>
      <c r="I2" s="69"/>
      <c r="J2" s="10">
        <f t="shared" ref="J2:J3" si="2">ROUNDDOWN(IF(I2=0,0,(1010/((60.38/I2)^1.1765))-10),0)</f>
        <v>0</v>
      </c>
      <c r="K2" s="70"/>
      <c r="L2" s="67">
        <f t="shared" ref="L2:L3" si="3">ROUNDDOWN(IF(K2=0,0,(1010/((18.28/K2)^1.2195))-10),0)</f>
        <v>0</v>
      </c>
      <c r="M2" s="66"/>
      <c r="N2" s="10">
        <f t="shared" ref="N2:N3" si="4">ROUNDDOWN(IF(M2=0,0,(1010/((71.02/M2)^1.1765))-10),0)</f>
        <v>0</v>
      </c>
      <c r="O2" s="148">
        <v>18.48</v>
      </c>
      <c r="P2" s="147">
        <f t="shared" ref="P2:P3" si="5">ROUNDDOWN(IF(O2=0,0,(1010/((60.38/O2)^1.1765))-10),0)</f>
        <v>240</v>
      </c>
      <c r="Q2" s="74">
        <v>16.5</v>
      </c>
      <c r="R2" s="72">
        <f t="shared" ref="R2:R3" si="6">ROUNDDOWN(IF(Q2=0,0,(1010/((71.02/Q2)^1.1765))-10),0)</f>
        <v>171</v>
      </c>
      <c r="S2" s="68">
        <v>6.73</v>
      </c>
      <c r="T2" s="144">
        <f t="shared" ref="T2:T3" si="7">ROUNDDOWN(IF(S2=0,0,(1010/((18.28/S2)^1.2195))-10),0)</f>
        <v>288</v>
      </c>
      <c r="U2" s="146">
        <v>7.1</v>
      </c>
      <c r="V2" s="149">
        <f t="shared" ref="V2:V3" si="8">ROUNDDOWN(IF(U2=0,0,(1010/((18.28/U2)^1.2195))-10),0)</f>
        <v>308</v>
      </c>
      <c r="W2" s="37">
        <v>18.32</v>
      </c>
      <c r="X2" s="139">
        <f t="shared" ref="X2:X3" si="9">ROUNDDOWN(IF(W2=0,0,(1010/((60.38/W2)^1.1765))-10),0)</f>
        <v>238</v>
      </c>
      <c r="Y2" s="68">
        <v>22.64</v>
      </c>
      <c r="Z2" s="44">
        <f t="shared" ref="Z2:Z3" si="10">ROUNDDOWN(IF(Y2=0,0,(1010/((71.02/Y2)^1.1765))-10),0)</f>
        <v>253</v>
      </c>
      <c r="AA2" s="64">
        <v>6.61</v>
      </c>
      <c r="AB2" s="65">
        <f t="shared" ref="AB2:AB3" si="11">ROUNDDOWN(IF(AA2=0,0,(1010/((18.28/AA2)^1.2195))-10),0)</f>
        <v>282</v>
      </c>
      <c r="AC2" s="41">
        <v>13.57</v>
      </c>
      <c r="AD2" s="9">
        <f t="shared" ref="AD2:AD3" si="12">ROUNDDOWN(IF(AC2=0,0,(1010/((62.58/AC2)^1.0309))-10),0)</f>
        <v>198</v>
      </c>
      <c r="AE2" s="146">
        <v>23.5</v>
      </c>
      <c r="AF2" s="147">
        <f t="shared" ref="AF2:AF3" si="13">ROUNDDOWN(IF(AE2=0,0,(1010/((71.02/AE2)^1.1765))-10),0)</f>
        <v>264</v>
      </c>
      <c r="AG2" s="41">
        <v>18.12</v>
      </c>
      <c r="AH2" s="9">
        <f t="shared" ref="AH2:AH3" si="14">ROUNDDOWN(IF(AG2=0,0,(1010/((60.38/AG2)^1.1765))-10),0)</f>
        <v>235</v>
      </c>
      <c r="AI2" s="2"/>
      <c r="AJ2" s="2"/>
      <c r="AK2" s="2"/>
      <c r="AL2" s="2"/>
      <c r="AM2" s="2"/>
      <c r="AN2" s="2"/>
    </row>
    <row r="3" spans="1:40" x14ac:dyDescent="0.25">
      <c r="A3" s="27">
        <f t="shared" ref="A3:A29" si="15">A2+1</f>
        <v>2</v>
      </c>
      <c r="B3" s="170" t="s">
        <v>160</v>
      </c>
      <c r="C3" s="170" t="s">
        <v>8</v>
      </c>
      <c r="D3" s="169">
        <f>T3+Z3+AH3</f>
        <v>696</v>
      </c>
      <c r="E3" s="41"/>
      <c r="F3" s="9">
        <f t="shared" si="0"/>
        <v>0</v>
      </c>
      <c r="G3" s="41"/>
      <c r="H3" s="9">
        <f t="shared" si="1"/>
        <v>0</v>
      </c>
      <c r="I3" s="69"/>
      <c r="J3" s="10">
        <f t="shared" si="2"/>
        <v>0</v>
      </c>
      <c r="K3" s="70"/>
      <c r="L3" s="67">
        <f t="shared" si="3"/>
        <v>0</v>
      </c>
      <c r="M3" s="69">
        <v>18.95</v>
      </c>
      <c r="N3" s="10">
        <f t="shared" si="4"/>
        <v>203</v>
      </c>
      <c r="O3" s="73">
        <v>13.19</v>
      </c>
      <c r="P3" s="72">
        <f t="shared" si="5"/>
        <v>158</v>
      </c>
      <c r="Q3" s="74">
        <v>16.579999999999998</v>
      </c>
      <c r="R3" s="72">
        <f t="shared" si="6"/>
        <v>172</v>
      </c>
      <c r="S3" s="146">
        <v>6.19</v>
      </c>
      <c r="T3" s="149">
        <f t="shared" si="7"/>
        <v>259</v>
      </c>
      <c r="U3" s="37">
        <v>5.52</v>
      </c>
      <c r="V3" s="38">
        <f t="shared" si="8"/>
        <v>224</v>
      </c>
      <c r="W3" s="37">
        <v>0</v>
      </c>
      <c r="X3" s="139">
        <f t="shared" si="9"/>
        <v>0</v>
      </c>
      <c r="Y3" s="146">
        <v>19.22</v>
      </c>
      <c r="Z3" s="147">
        <f t="shared" si="10"/>
        <v>207</v>
      </c>
      <c r="AA3" s="64">
        <v>6.13</v>
      </c>
      <c r="AB3" s="65">
        <f t="shared" si="11"/>
        <v>256</v>
      </c>
      <c r="AC3" s="41">
        <v>10.64</v>
      </c>
      <c r="AD3" s="9">
        <f t="shared" si="12"/>
        <v>152</v>
      </c>
      <c r="AE3" s="41">
        <v>16.3</v>
      </c>
      <c r="AF3" s="9">
        <f t="shared" si="13"/>
        <v>168</v>
      </c>
      <c r="AG3" s="146">
        <v>17.86</v>
      </c>
      <c r="AH3" s="147">
        <f t="shared" si="14"/>
        <v>230</v>
      </c>
      <c r="AI3" s="2"/>
      <c r="AJ3" s="2"/>
      <c r="AK3" s="2"/>
      <c r="AL3" s="2"/>
      <c r="AM3" s="2"/>
      <c r="AN3" s="2"/>
    </row>
    <row r="4" spans="1:40" x14ac:dyDescent="0.25">
      <c r="A4" s="27">
        <f t="shared" si="15"/>
        <v>3</v>
      </c>
      <c r="B4" s="170" t="s">
        <v>43</v>
      </c>
      <c r="C4" s="170" t="s">
        <v>42</v>
      </c>
      <c r="D4" s="169">
        <f>V4+X4+AD4</f>
        <v>592</v>
      </c>
      <c r="E4" s="41"/>
      <c r="F4" s="9">
        <f>ROUNDDOWN(IF(E4=0,0,(1010/((60.38/E4)^1.1765))-10),0)</f>
        <v>0</v>
      </c>
      <c r="G4" s="41"/>
      <c r="H4" s="9">
        <f>ROUNDDOWN(IF(G4=0,0,(1010/((62.58/G4)^1.0309))-10),0)</f>
        <v>0</v>
      </c>
      <c r="I4" s="69"/>
      <c r="J4" s="10">
        <f>ROUNDDOWN(IF(I4=0,0,(1010/((60.38/I4)^1.1765))-10),0)</f>
        <v>0</v>
      </c>
      <c r="K4" s="70"/>
      <c r="L4" s="67">
        <f>ROUNDDOWN(IF(K4=0,0,(1010/((18.28/K4)^1.2195))-10),0)</f>
        <v>0</v>
      </c>
      <c r="M4" s="66"/>
      <c r="N4" s="10">
        <f>ROUNDDOWN(IF(M4=0,0,(1010/((71.02/M4)^1.1765))-10),0)</f>
        <v>0</v>
      </c>
      <c r="O4" s="73"/>
      <c r="P4" s="72">
        <f>ROUNDDOWN(IF(O4=0,0,(1010/((60.38/O4)^1.1765))-10),0)</f>
        <v>0</v>
      </c>
      <c r="Q4" s="74"/>
      <c r="R4" s="72">
        <f>ROUNDDOWN(IF(Q4=0,0,(1010/((71.02/Q4)^1.1765))-10),0)</f>
        <v>0</v>
      </c>
      <c r="S4" s="68">
        <v>5.58</v>
      </c>
      <c r="T4" s="144">
        <f>ROUNDDOWN(IF(S4=0,0,(1010/((18.28/S4)^1.2195))-10),0)</f>
        <v>227</v>
      </c>
      <c r="U4" s="146">
        <v>5.86</v>
      </c>
      <c r="V4" s="149">
        <f>ROUNDDOWN(IF(U4=0,0,(1010/((18.28/U4)^1.2195))-10),0)</f>
        <v>242</v>
      </c>
      <c r="W4" s="146">
        <v>14.85</v>
      </c>
      <c r="X4" s="147">
        <f>ROUNDDOWN(IF(W4=0,0,(1010/((60.38/W4)^1.1765))-10),0)</f>
        <v>183</v>
      </c>
      <c r="Y4" s="68"/>
      <c r="Z4" s="44">
        <f>ROUNDDOWN(IF(Y4=0,0,(1010/((71.02/Y4)^1.1765))-10),0)</f>
        <v>0</v>
      </c>
      <c r="AA4" s="64">
        <v>5.75</v>
      </c>
      <c r="AB4" s="65">
        <f>ROUNDDOWN(IF(AA4=0,0,(1010/((18.28/AA4)^1.2195))-10),0)</f>
        <v>236</v>
      </c>
      <c r="AC4" s="146">
        <v>11.59</v>
      </c>
      <c r="AD4" s="147">
        <f>ROUNDDOWN(IF(AC4=0,0,(1010/((62.58/AC4)^1.0309))-10),0)</f>
        <v>167</v>
      </c>
      <c r="AE4" s="41"/>
      <c r="AF4" s="9">
        <f>ROUNDDOWN(IF(AE4=0,0,(1010/((71.02/AE4)^1.1765))-10),0)</f>
        <v>0</v>
      </c>
      <c r="AG4" s="41">
        <v>12.37</v>
      </c>
      <c r="AH4" s="9">
        <f>ROUNDDOWN(IF(AG4=0,0,(1010/((60.38/AG4)^1.1765))-10),0)</f>
        <v>146</v>
      </c>
      <c r="AI4" s="2"/>
      <c r="AJ4" s="2"/>
      <c r="AK4" s="2"/>
      <c r="AL4" s="2"/>
      <c r="AM4" s="2"/>
      <c r="AN4" s="2"/>
    </row>
    <row r="5" spans="1:40" x14ac:dyDescent="0.25">
      <c r="A5" s="27">
        <f t="shared" si="15"/>
        <v>4</v>
      </c>
      <c r="B5" s="170" t="s">
        <v>193</v>
      </c>
      <c r="C5" s="170" t="s">
        <v>8</v>
      </c>
      <c r="D5" s="169">
        <f>L5+AF5+AH5</f>
        <v>547</v>
      </c>
      <c r="E5" s="41"/>
      <c r="F5" s="9">
        <f t="shared" ref="F5:F6" si="16">ROUNDDOWN(IF(E5=0,0,(1010/((60.38/E5)^1.1765))-10),0)</f>
        <v>0</v>
      </c>
      <c r="G5" s="41"/>
      <c r="H5" s="9">
        <f t="shared" ref="H5:H6" si="17">ROUNDDOWN(IF(G5=0,0,(1010/((62.58/G5)^1.0309))-10),0)</f>
        <v>0</v>
      </c>
      <c r="I5" s="69"/>
      <c r="J5" s="10">
        <f t="shared" ref="J5:J6" si="18">ROUNDDOWN(IF(I5=0,0,(1010/((60.38/I5)^1.1765))-10),0)</f>
        <v>0</v>
      </c>
      <c r="K5" s="148">
        <v>5.37</v>
      </c>
      <c r="L5" s="149">
        <f t="shared" ref="L5:L6" si="19">ROUNDDOWN(IF(K5=0,0,(1010/((18.28/K5)^1.2195))-10),0)</f>
        <v>216</v>
      </c>
      <c r="M5" s="69">
        <v>13.62</v>
      </c>
      <c r="N5" s="10">
        <f t="shared" ref="N5:N6" si="20">ROUNDDOWN(IF(M5=0,0,(1010/((71.02/M5)^1.1765))-10),0)</f>
        <v>134</v>
      </c>
      <c r="O5" s="73">
        <v>9.39</v>
      </c>
      <c r="P5" s="72">
        <f t="shared" ref="P5:P6" si="21">ROUNDDOWN(IF(O5=0,0,(1010/((60.38/O5)^1.1765))-10),0)</f>
        <v>103</v>
      </c>
      <c r="Q5" s="74">
        <v>9.0500000000000007</v>
      </c>
      <c r="R5" s="72">
        <f t="shared" ref="R5:R6" si="22">ROUNDDOWN(IF(Q5=0,0,(1010/((71.02/Q5)^1.1765))-10),0)</f>
        <v>79</v>
      </c>
      <c r="S5" s="30"/>
      <c r="T5" s="144">
        <f t="shared" ref="T5:T6" si="23">ROUNDDOWN(IF(S5=0,0,(1010/((18.28/S5)^1.2195))-10),0)</f>
        <v>0</v>
      </c>
      <c r="U5" s="37"/>
      <c r="V5" s="38">
        <f t="shared" ref="V5:V6" si="24">ROUNDDOWN(IF(U5=0,0,(1010/((18.28/U5)^1.2195))-10),0)</f>
        <v>0</v>
      </c>
      <c r="W5" s="37"/>
      <c r="X5" s="139">
        <f t="shared" ref="X5:X6" si="25">ROUNDDOWN(IF(W5=0,0,(1010/((60.38/W5)^1.1765))-10),0)</f>
        <v>0</v>
      </c>
      <c r="Y5" s="68">
        <v>11.44</v>
      </c>
      <c r="Z5" s="44">
        <f t="shared" ref="Z5:Z6" si="26">ROUNDDOWN(IF(Y5=0,0,(1010/((71.02/Y5)^1.1765))-10),0)</f>
        <v>107</v>
      </c>
      <c r="AA5" s="64">
        <v>4.7300000000000004</v>
      </c>
      <c r="AB5" s="65">
        <f t="shared" ref="AB5:AB6" si="27">ROUNDDOWN(IF(AA5=0,0,(1010/((18.28/AA5)^1.2195))-10),0)</f>
        <v>184</v>
      </c>
      <c r="AC5" s="41"/>
      <c r="AD5" s="9">
        <f>ROUNDDOWN(IF(AC5=0,0,(1010/((62.58/AC5)^1.0309))-10),0)</f>
        <v>0</v>
      </c>
      <c r="AE5" s="146">
        <v>14.06</v>
      </c>
      <c r="AF5" s="147">
        <f t="shared" ref="AF5:AF6" si="28">ROUNDDOWN(IF(AE5=0,0,(1010/((71.02/AE5)^1.1765))-10),0)</f>
        <v>140</v>
      </c>
      <c r="AG5" s="146">
        <v>15.34</v>
      </c>
      <c r="AH5" s="147">
        <f t="shared" ref="AH5:AH6" si="29">ROUNDDOWN(IF(AG5=0,0,(1010/((60.38/AG5)^1.1765))-10),0)</f>
        <v>191</v>
      </c>
      <c r="AI5" s="2"/>
      <c r="AJ5" s="2"/>
      <c r="AK5" s="2"/>
      <c r="AL5" s="2"/>
      <c r="AM5" s="2"/>
      <c r="AN5" s="2"/>
    </row>
    <row r="6" spans="1:40" x14ac:dyDescent="0.25">
      <c r="A6" s="27">
        <f t="shared" si="15"/>
        <v>5</v>
      </c>
      <c r="B6" s="27" t="s">
        <v>222</v>
      </c>
      <c r="C6" s="27" t="s">
        <v>223</v>
      </c>
      <c r="D6" s="11">
        <f>V6+X6</f>
        <v>475</v>
      </c>
      <c r="E6" s="14"/>
      <c r="F6" s="9">
        <f t="shared" si="16"/>
        <v>0</v>
      </c>
      <c r="G6" s="41"/>
      <c r="H6" s="9">
        <f t="shared" si="17"/>
        <v>0</v>
      </c>
      <c r="I6" s="69"/>
      <c r="J6" s="10">
        <f t="shared" si="18"/>
        <v>0</v>
      </c>
      <c r="K6" s="70"/>
      <c r="L6" s="67">
        <f t="shared" si="19"/>
        <v>0</v>
      </c>
      <c r="M6" s="66"/>
      <c r="N6" s="10">
        <f t="shared" si="20"/>
        <v>0</v>
      </c>
      <c r="O6" s="73"/>
      <c r="P6" s="72">
        <f t="shared" si="21"/>
        <v>0</v>
      </c>
      <c r="Q6" s="74"/>
      <c r="R6" s="72">
        <f t="shared" si="22"/>
        <v>0</v>
      </c>
      <c r="S6" s="30"/>
      <c r="T6" s="144">
        <f t="shared" si="23"/>
        <v>0</v>
      </c>
      <c r="U6" s="146">
        <v>6.61</v>
      </c>
      <c r="V6" s="149">
        <f t="shared" si="24"/>
        <v>282</v>
      </c>
      <c r="W6" s="146">
        <v>15.44</v>
      </c>
      <c r="X6" s="147">
        <f t="shared" si="25"/>
        <v>193</v>
      </c>
      <c r="Y6" s="68"/>
      <c r="Z6" s="44">
        <f t="shared" si="26"/>
        <v>0</v>
      </c>
      <c r="AA6" s="64"/>
      <c r="AB6" s="65">
        <f t="shared" si="27"/>
        <v>0</v>
      </c>
      <c r="AC6" s="41"/>
      <c r="AD6" s="9">
        <f t="shared" ref="AD6" si="30">ROUNDDOWN(IF(AC6=0,0,(1010/((62.58/AC6)^1.0309))-10),0)</f>
        <v>0</v>
      </c>
      <c r="AE6" s="41"/>
      <c r="AF6" s="9">
        <f t="shared" si="28"/>
        <v>0</v>
      </c>
      <c r="AG6" s="41"/>
      <c r="AH6" s="9">
        <f t="shared" si="29"/>
        <v>0</v>
      </c>
      <c r="AI6" s="2"/>
      <c r="AJ6" s="2"/>
      <c r="AK6" s="2"/>
      <c r="AL6" s="2"/>
      <c r="AM6" s="2"/>
      <c r="AN6" s="2"/>
    </row>
    <row r="7" spans="1:40" x14ac:dyDescent="0.25">
      <c r="A7" s="27">
        <f t="shared" si="15"/>
        <v>6</v>
      </c>
      <c r="B7" s="170" t="s">
        <v>278</v>
      </c>
      <c r="C7" s="170" t="s">
        <v>279</v>
      </c>
      <c r="D7" s="169">
        <f>AB7+AF7</f>
        <v>386</v>
      </c>
      <c r="E7" s="14"/>
      <c r="F7" s="9">
        <f>ROUNDDOWN(IF(E7=0,0,(1010/((60.38/E7)^1.1765))-10),0)</f>
        <v>0</v>
      </c>
      <c r="G7" s="41"/>
      <c r="H7" s="9">
        <f>ROUNDDOWN(IF(G7=0,0,(1010/((62.58/G7)^1.0309))-10),0)</f>
        <v>0</v>
      </c>
      <c r="I7" s="69"/>
      <c r="J7" s="10">
        <f>ROUNDDOWN(IF(I7=0,0,(1010/((60.38/I7)^1.1765))-10),0)</f>
        <v>0</v>
      </c>
      <c r="K7" s="70"/>
      <c r="L7" s="67">
        <f>ROUNDDOWN(IF(K7=0,0,(1010/((18.28/K7)^1.2195))-10),0)</f>
        <v>0</v>
      </c>
      <c r="M7" s="66"/>
      <c r="N7" s="10">
        <f>ROUNDDOWN(IF(M7=0,0,(1010/((71.02/M7)^1.1765))-10),0)</f>
        <v>0</v>
      </c>
      <c r="O7" s="73"/>
      <c r="P7" s="72">
        <f>ROUNDDOWN(IF(O7=0,0,(1010/((60.38/O7)^1.1765))-10),0)</f>
        <v>0</v>
      </c>
      <c r="Q7" s="74"/>
      <c r="R7" s="72">
        <f>ROUNDDOWN(IF(Q7=0,0,(1010/((71.02/Q7)^1.1765))-10),0)</f>
        <v>0</v>
      </c>
      <c r="S7" s="30"/>
      <c r="T7" s="144">
        <f>ROUNDDOWN(IF(S7=0,0,(1010/((18.28/S7)^1.2195))-10),0)</f>
        <v>0</v>
      </c>
      <c r="U7" s="37"/>
      <c r="V7" s="38">
        <f>ROUNDDOWN(IF(U7=0,0,(1010/((18.28/U7)^1.2195))-10),0)</f>
        <v>0</v>
      </c>
      <c r="W7" s="37"/>
      <c r="X7" s="139">
        <f>ROUNDDOWN(IF(W7=0,0,(1010/((60.38/W7)^1.1765))-10),0)</f>
        <v>0</v>
      </c>
      <c r="Y7" s="68"/>
      <c r="Z7" s="44">
        <f>ROUNDDOWN(IF(Y7=0,0,(1010/((71.02/Y7)^1.1765))-10),0)</f>
        <v>0</v>
      </c>
      <c r="AA7" s="148">
        <v>5.85</v>
      </c>
      <c r="AB7" s="149">
        <f>ROUNDDOWN(IF(AA7=0,0,(1010/((18.28/AA7)^1.2195))-10),0)</f>
        <v>241</v>
      </c>
      <c r="AC7" s="41">
        <v>7.49</v>
      </c>
      <c r="AD7" s="9">
        <f>ROUNDDOWN(IF(AC7=0,0,(1010/((62.58/AC7)^1.0309))-10),0)</f>
        <v>103</v>
      </c>
      <c r="AE7" s="146">
        <v>14.44</v>
      </c>
      <c r="AF7" s="147">
        <f>ROUNDDOWN(IF(AE7=0,0,(1010/((71.02/AE7)^1.1765))-10),0)</f>
        <v>145</v>
      </c>
      <c r="AG7" s="41">
        <v>12.05</v>
      </c>
      <c r="AH7" s="9">
        <f>ROUNDDOWN(IF(AG7=0,0,(1010/((60.38/AG7)^1.1765))-10),0)</f>
        <v>141</v>
      </c>
      <c r="AI7" s="2"/>
      <c r="AJ7" s="2"/>
      <c r="AK7" s="2"/>
      <c r="AL7" s="2"/>
      <c r="AM7" s="2"/>
      <c r="AN7" s="2"/>
    </row>
    <row r="8" spans="1:40" x14ac:dyDescent="0.25">
      <c r="A8" s="27">
        <f t="shared" si="15"/>
        <v>7</v>
      </c>
      <c r="B8" s="27" t="s">
        <v>40</v>
      </c>
      <c r="C8" s="27" t="s">
        <v>11</v>
      </c>
      <c r="D8" s="11">
        <f>J8+L8+Z8</f>
        <v>321</v>
      </c>
      <c r="E8" s="41"/>
      <c r="F8" s="9">
        <f>ROUNDDOWN(IF(E8=0,0,(1010/((60.38/E8)^1.1765))-10),0)</f>
        <v>0</v>
      </c>
      <c r="G8" s="41"/>
      <c r="H8" s="9">
        <f>ROUNDDOWN(IF(G8=0,0,(1010/((62.58/G8)^1.0309))-10),0)</f>
        <v>0</v>
      </c>
      <c r="I8" s="146">
        <v>7.33</v>
      </c>
      <c r="J8" s="147">
        <f>ROUNDDOWN(IF(I8=0,0,(1010/((60.38/I8)^1.1765))-10),0)</f>
        <v>74</v>
      </c>
      <c r="K8" s="148">
        <v>4.8499999999999996</v>
      </c>
      <c r="L8" s="149">
        <f>ROUNDDOWN(IF(K8=0,0,(1010/((18.28/K8)^1.2195))-10),0)</f>
        <v>190</v>
      </c>
      <c r="M8" s="66">
        <v>7.47</v>
      </c>
      <c r="N8" s="10">
        <f>ROUNDDOWN(IF(M8=0,0,(1010/((71.02/M8)^1.1765))-10),0)</f>
        <v>61</v>
      </c>
      <c r="O8" s="73"/>
      <c r="P8" s="72">
        <f>ROUNDDOWN(IF(O8=0,0,(1010/((60.38/O8)^1.1765))-10),0)</f>
        <v>0</v>
      </c>
      <c r="Q8" s="74"/>
      <c r="R8" s="72">
        <f>ROUNDDOWN(IF(Q8=0,0,(1010/((71.02/Q8)^1.1765))-10),0)</f>
        <v>0</v>
      </c>
      <c r="S8" s="68">
        <v>4.72</v>
      </c>
      <c r="T8" s="144">
        <f>ROUNDDOWN(IF(S8=0,0,(1010/((18.28/S8)^1.2195))-10),0)</f>
        <v>183</v>
      </c>
      <c r="U8" s="37"/>
      <c r="V8" s="38">
        <f>ROUNDDOWN(IF(U8=0,0,(1010/((18.28/U8)^1.2195))-10),0)</f>
        <v>0</v>
      </c>
      <c r="W8" s="37"/>
      <c r="X8" s="139">
        <f>ROUNDDOWN(IF(W8=0,0,(1010/((60.38/W8)^1.1765))-10),0)</f>
        <v>0</v>
      </c>
      <c r="Y8" s="146">
        <v>7.09</v>
      </c>
      <c r="Z8" s="147">
        <f>ROUNDDOWN(IF(Y8=0,0,(1010/((71.02/Y8)^1.1765))-10),0)</f>
        <v>57</v>
      </c>
      <c r="AA8" s="64"/>
      <c r="AB8" s="65">
        <f>ROUNDDOWN(IF(AA8=0,0,(1010/((18.28/AA8)^1.2195))-10),0)</f>
        <v>0</v>
      </c>
      <c r="AC8" s="41"/>
      <c r="AD8" s="9">
        <f>ROUNDDOWN(IF(AC8=0,0,(1010/((62.58/AC8)^1.0309))-10),0)</f>
        <v>0</v>
      </c>
      <c r="AE8" s="41"/>
      <c r="AF8" s="9">
        <f>ROUNDDOWN(IF(AE8=0,0,(1010/((71.02/AE8)^1.1765))-10),0)</f>
        <v>0</v>
      </c>
      <c r="AG8" s="41"/>
      <c r="AH8" s="9">
        <f>ROUNDDOWN(IF(AG8=0,0,(1010/((60.38/AG8)^1.1765))-10),0)</f>
        <v>0</v>
      </c>
      <c r="AI8" s="2"/>
      <c r="AJ8" s="2"/>
      <c r="AK8" s="2"/>
      <c r="AL8" s="2"/>
      <c r="AM8" s="2"/>
      <c r="AN8" s="2"/>
    </row>
    <row r="9" spans="1:40" x14ac:dyDescent="0.25">
      <c r="A9" s="27">
        <f t="shared" si="15"/>
        <v>8</v>
      </c>
      <c r="B9" s="170" t="s">
        <v>277</v>
      </c>
      <c r="C9" s="170" t="s">
        <v>8</v>
      </c>
      <c r="D9" s="169">
        <f>AB9</f>
        <v>303</v>
      </c>
      <c r="E9" s="41"/>
      <c r="F9" s="9">
        <f t="shared" ref="F9" si="31">ROUNDDOWN(IF(E9=0,0,(1010/((60.38/E9)^1.1765))-10),0)</f>
        <v>0</v>
      </c>
      <c r="G9" s="41"/>
      <c r="H9" s="9">
        <f t="shared" ref="H9" si="32">ROUNDDOWN(IF(G9=0,0,(1010/((62.58/G9)^1.0309))-10),0)</f>
        <v>0</v>
      </c>
      <c r="I9" s="69"/>
      <c r="J9" s="10">
        <f t="shared" ref="J9" si="33">ROUNDDOWN(IF(I9=0,0,(1010/((60.38/I9)^1.1765))-10),0)</f>
        <v>0</v>
      </c>
      <c r="K9" s="70"/>
      <c r="L9" s="67">
        <f t="shared" ref="L9" si="34">ROUNDDOWN(IF(K9=0,0,(1010/((18.28/K9)^1.2195))-10),0)</f>
        <v>0</v>
      </c>
      <c r="M9" s="66"/>
      <c r="N9" s="10">
        <f t="shared" ref="N9" si="35">ROUNDDOWN(IF(M9=0,0,(1010/((71.02/M9)^1.1765))-10),0)</f>
        <v>0</v>
      </c>
      <c r="O9" s="73"/>
      <c r="P9" s="72">
        <f t="shared" ref="P9" si="36">ROUNDDOWN(IF(O9=0,0,(1010/((60.38/O9)^1.1765))-10),0)</f>
        <v>0</v>
      </c>
      <c r="Q9" s="74"/>
      <c r="R9" s="72">
        <f t="shared" ref="R9" si="37">ROUNDDOWN(IF(Q9=0,0,(1010/((71.02/Q9)^1.1765))-10),0)</f>
        <v>0</v>
      </c>
      <c r="S9" s="30"/>
      <c r="T9" s="144">
        <f t="shared" ref="T9" si="38">ROUNDDOWN(IF(S9=0,0,(1010/((18.28/S9)^1.2195))-10),0)</f>
        <v>0</v>
      </c>
      <c r="U9" s="37"/>
      <c r="V9" s="38">
        <f t="shared" ref="V9" si="39">ROUNDDOWN(IF(U9=0,0,(1010/((18.28/U9)^1.2195))-10),0)</f>
        <v>0</v>
      </c>
      <c r="W9" s="37"/>
      <c r="X9" s="139">
        <f t="shared" ref="X9" si="40">ROUNDDOWN(IF(W9=0,0,(1010/((60.38/W9)^1.1765))-10),0)</f>
        <v>0</v>
      </c>
      <c r="Y9" s="68"/>
      <c r="Z9" s="44">
        <f t="shared" ref="Z9" si="41">ROUNDDOWN(IF(Y9=0,0,(1010/((71.02/Y9)^1.1765))-10),0)</f>
        <v>0</v>
      </c>
      <c r="AA9" s="148">
        <v>7.01</v>
      </c>
      <c r="AB9" s="149">
        <f t="shared" ref="AB9" si="42">ROUNDDOWN(IF(AA9=0,0,(1010/((18.28/AA9)^1.2195))-10),0)</f>
        <v>303</v>
      </c>
      <c r="AC9" s="41"/>
      <c r="AD9" s="9">
        <f t="shared" ref="AD9" si="43">ROUNDDOWN(IF(AC9=0,0,(1010/((62.58/AC9)^1.0309))-10),0)</f>
        <v>0</v>
      </c>
      <c r="AE9" s="41"/>
      <c r="AF9" s="9">
        <f t="shared" ref="AF9" si="44">ROUNDDOWN(IF(AE9=0,0,(1010/((71.02/AE9)^1.1765))-10),0)</f>
        <v>0</v>
      </c>
      <c r="AG9" s="41"/>
      <c r="AH9" s="9">
        <f t="shared" ref="AH9" si="45">ROUNDDOWN(IF(AG9=0,0,(1010/((60.38/AG9)^1.1765))-10),0)</f>
        <v>0</v>
      </c>
      <c r="AI9" s="2"/>
      <c r="AJ9" s="2"/>
      <c r="AK9" s="2"/>
      <c r="AL9" s="2"/>
      <c r="AM9" s="2"/>
      <c r="AN9" s="2"/>
    </row>
    <row r="10" spans="1:40" x14ac:dyDescent="0.25">
      <c r="A10" s="27">
        <f t="shared" si="15"/>
        <v>9</v>
      </c>
      <c r="B10" s="170" t="s">
        <v>163</v>
      </c>
      <c r="C10" s="170" t="s">
        <v>28</v>
      </c>
      <c r="D10" s="169">
        <f>P10+R10</f>
        <v>298</v>
      </c>
      <c r="E10" s="14"/>
      <c r="F10" s="9">
        <f t="shared" ref="F10:F11" si="46">ROUNDDOWN(IF(E10=0,0,(1010/((60.38/E10)^1.1765))-10),0)</f>
        <v>0</v>
      </c>
      <c r="G10" s="41"/>
      <c r="H10" s="9">
        <f t="shared" ref="H10:H11" si="47">ROUNDDOWN(IF(G10=0,0,(1010/((62.58/G10)^1.0309))-10),0)</f>
        <v>0</v>
      </c>
      <c r="I10" s="69"/>
      <c r="J10" s="10">
        <f t="shared" ref="J10:J11" si="48">ROUNDDOWN(IF(I10=0,0,(1010/((60.38/I10)^1.1765))-10),0)</f>
        <v>0</v>
      </c>
      <c r="K10" s="70"/>
      <c r="L10" s="67">
        <f t="shared" ref="L10:L11" si="49">ROUNDDOWN(IF(K10=0,0,(1010/((18.28/K10)^1.2195))-10),0)</f>
        <v>0</v>
      </c>
      <c r="M10" s="66"/>
      <c r="N10" s="10">
        <f t="shared" ref="N10:N11" si="50">ROUNDDOWN(IF(M10=0,0,(1010/((71.02/M10)^1.1765))-10),0)</f>
        <v>0</v>
      </c>
      <c r="O10" s="148">
        <v>15.89</v>
      </c>
      <c r="P10" s="147">
        <f t="shared" ref="P10:P11" si="51">ROUNDDOWN(IF(O10=0,0,(1010/((60.38/O10)^1.1765))-10),0)</f>
        <v>200</v>
      </c>
      <c r="Q10" s="146">
        <v>10.63</v>
      </c>
      <c r="R10" s="147">
        <f t="shared" ref="R10:R11" si="52">ROUNDDOWN(IF(Q10=0,0,(1010/((71.02/Q10)^1.1765))-10),0)</f>
        <v>98</v>
      </c>
      <c r="S10" s="30"/>
      <c r="T10" s="144">
        <f t="shared" ref="T10:T11" si="53">ROUNDDOWN(IF(S10=0,0,(1010/((18.28/S10)^1.2195))-10),0)</f>
        <v>0</v>
      </c>
      <c r="U10" s="37"/>
      <c r="V10" s="38">
        <f t="shared" ref="V10:V11" si="54">ROUNDDOWN(IF(U10=0,0,(1010/((18.28/U10)^1.2195))-10),0)</f>
        <v>0</v>
      </c>
      <c r="W10" s="37"/>
      <c r="X10" s="139">
        <f t="shared" ref="X10:X11" si="55">ROUNDDOWN(IF(W10=0,0,(1010/((60.38/W10)^1.1765))-10),0)</f>
        <v>0</v>
      </c>
      <c r="Y10" s="68"/>
      <c r="Z10" s="44">
        <f t="shared" ref="Z10:Z11" si="56">ROUNDDOWN(IF(Y10=0,0,(1010/((71.02/Y10)^1.1765))-10),0)</f>
        <v>0</v>
      </c>
      <c r="AA10" s="64"/>
      <c r="AB10" s="65">
        <f t="shared" ref="AB10:AB11" si="57">ROUNDDOWN(IF(AA10=0,0,(1010/((18.28/AA10)^1.2195))-10),0)</f>
        <v>0</v>
      </c>
      <c r="AC10" s="41"/>
      <c r="AD10" s="9">
        <f t="shared" ref="AD10:AD11" si="58">ROUNDDOWN(IF(AC10=0,0,(1010/((62.58/AC10)^1.0309))-10),0)</f>
        <v>0</v>
      </c>
      <c r="AE10" s="41"/>
      <c r="AF10" s="9">
        <f t="shared" ref="AF10:AF11" si="59">ROUNDDOWN(IF(AE10=0,0,(1010/((71.02/AE10)^1.1765))-10),0)</f>
        <v>0</v>
      </c>
      <c r="AG10" s="41"/>
      <c r="AH10" s="9">
        <f t="shared" ref="AH10:AH11" si="60">ROUNDDOWN(IF(AG10=0,0,(1010/((60.38/AG10)^1.1765))-10),0)</f>
        <v>0</v>
      </c>
      <c r="AI10" s="2"/>
      <c r="AJ10" s="2"/>
      <c r="AK10" s="2"/>
      <c r="AL10" s="2"/>
      <c r="AM10" s="2"/>
      <c r="AN10" s="2"/>
    </row>
    <row r="11" spans="1:40" x14ac:dyDescent="0.25">
      <c r="A11" s="27">
        <f t="shared" si="15"/>
        <v>10</v>
      </c>
      <c r="B11" s="27" t="s">
        <v>93</v>
      </c>
      <c r="C11" s="27" t="s">
        <v>34</v>
      </c>
      <c r="D11" s="11">
        <f>J11+L11</f>
        <v>249</v>
      </c>
      <c r="E11" s="41"/>
      <c r="F11" s="9">
        <f t="shared" si="46"/>
        <v>0</v>
      </c>
      <c r="G11" s="41"/>
      <c r="H11" s="9">
        <f t="shared" si="47"/>
        <v>0</v>
      </c>
      <c r="I11" s="146">
        <v>9.41</v>
      </c>
      <c r="J11" s="147">
        <f t="shared" si="48"/>
        <v>103</v>
      </c>
      <c r="K11" s="148">
        <v>3.97</v>
      </c>
      <c r="L11" s="149">
        <f t="shared" si="49"/>
        <v>146</v>
      </c>
      <c r="M11" s="66"/>
      <c r="N11" s="10">
        <f t="shared" si="50"/>
        <v>0</v>
      </c>
      <c r="O11" s="73"/>
      <c r="P11" s="72">
        <f t="shared" si="51"/>
        <v>0</v>
      </c>
      <c r="Q11" s="74"/>
      <c r="R11" s="72">
        <f t="shared" si="52"/>
        <v>0</v>
      </c>
      <c r="S11" s="30"/>
      <c r="T11" s="144">
        <f t="shared" si="53"/>
        <v>0</v>
      </c>
      <c r="U11" s="37"/>
      <c r="V11" s="38">
        <f t="shared" si="54"/>
        <v>0</v>
      </c>
      <c r="W11" s="37"/>
      <c r="X11" s="139">
        <f t="shared" si="55"/>
        <v>0</v>
      </c>
      <c r="Y11" s="68"/>
      <c r="Z11" s="44">
        <f t="shared" si="56"/>
        <v>0</v>
      </c>
      <c r="AA11" s="64"/>
      <c r="AB11" s="65">
        <f t="shared" si="57"/>
        <v>0</v>
      </c>
      <c r="AC11" s="41"/>
      <c r="AD11" s="9">
        <f t="shared" si="58"/>
        <v>0</v>
      </c>
      <c r="AE11" s="41"/>
      <c r="AF11" s="9">
        <f t="shared" si="59"/>
        <v>0</v>
      </c>
      <c r="AG11" s="41"/>
      <c r="AH11" s="9">
        <f t="shared" si="60"/>
        <v>0</v>
      </c>
      <c r="AI11" s="2"/>
      <c r="AJ11" s="2"/>
      <c r="AK11" s="2"/>
      <c r="AL11" s="2"/>
      <c r="AM11" s="2"/>
      <c r="AN11" s="2"/>
    </row>
    <row r="12" spans="1:40" x14ac:dyDescent="0.25">
      <c r="A12" s="27">
        <f t="shared" si="15"/>
        <v>11</v>
      </c>
      <c r="B12" s="27" t="s">
        <v>224</v>
      </c>
      <c r="C12" s="27" t="s">
        <v>72</v>
      </c>
      <c r="D12" s="11">
        <f>X12</f>
        <v>191</v>
      </c>
      <c r="E12" s="41"/>
      <c r="F12" s="9">
        <f>ROUNDDOWN(IF(E12=0,0,(1010/((60.38/E12)^1.1765))-10),0)</f>
        <v>0</v>
      </c>
      <c r="G12" s="41"/>
      <c r="H12" s="9">
        <f>ROUNDDOWN(IF(G12=0,0,(1010/((62.58/G12)^1.0309))-10),0)</f>
        <v>0</v>
      </c>
      <c r="I12" s="69"/>
      <c r="J12" s="10">
        <f>ROUNDDOWN(IF(I12=0,0,(1010/((60.38/I12)^1.1765))-10),0)</f>
        <v>0</v>
      </c>
      <c r="K12" s="70"/>
      <c r="L12" s="67">
        <f>ROUNDDOWN(IF(K12=0,0,(1010/((18.28/K12)^1.2195))-10),0)</f>
        <v>0</v>
      </c>
      <c r="M12" s="66"/>
      <c r="N12" s="10">
        <f>ROUNDDOWN(IF(M12=0,0,(1010/((71.02/M12)^1.1765))-10),0)</f>
        <v>0</v>
      </c>
      <c r="O12" s="73"/>
      <c r="P12" s="72">
        <f>ROUNDDOWN(IF(O12=0,0,(1010/((60.38/O12)^1.1765))-10),0)</f>
        <v>0</v>
      </c>
      <c r="Q12" s="74"/>
      <c r="R12" s="72">
        <f>ROUNDDOWN(IF(Q12=0,0,(1010/((71.02/Q12)^1.1765))-10),0)</f>
        <v>0</v>
      </c>
      <c r="S12" s="30"/>
      <c r="T12" s="144">
        <f>ROUNDDOWN(IF(S12=0,0,(1010/((18.28/S12)^1.2195))-10),0)</f>
        <v>0</v>
      </c>
      <c r="U12" s="37"/>
      <c r="V12" s="38">
        <f>ROUNDDOWN(IF(U12=0,0,(1010/((18.28/U12)^1.2195))-10),0)</f>
        <v>0</v>
      </c>
      <c r="W12" s="146">
        <v>15.36</v>
      </c>
      <c r="X12" s="147">
        <f>ROUNDDOWN(IF(W12=0,0,(1010/((60.38/W12)^1.1765))-10),0)</f>
        <v>191</v>
      </c>
      <c r="Y12" s="68"/>
      <c r="Z12" s="44">
        <f>ROUNDDOWN(IF(Y12=0,0,(1010/((71.02/Y12)^1.1765))-10),0)</f>
        <v>0</v>
      </c>
      <c r="AA12" s="64"/>
      <c r="AB12" s="65">
        <f>ROUNDDOWN(IF(AA12=0,0,(1010/((18.28/AA12)^1.2195))-10),0)</f>
        <v>0</v>
      </c>
      <c r="AC12" s="41"/>
      <c r="AD12" s="9">
        <f>ROUNDDOWN(IF(AC12=0,0,(1010/((62.58/AC12)^1.0309))-10),0)</f>
        <v>0</v>
      </c>
      <c r="AE12" s="41"/>
      <c r="AF12" s="9">
        <f>ROUNDDOWN(IF(AE12=0,0,(1010/((71.02/AE12)^1.1765))-10),0)</f>
        <v>0</v>
      </c>
      <c r="AG12" s="41"/>
      <c r="AH12" s="9">
        <f>ROUNDDOWN(IF(AG12=0,0,(1010/((60.38/AG12)^1.1765))-10),0)</f>
        <v>0</v>
      </c>
      <c r="AI12" s="2"/>
      <c r="AJ12" s="2"/>
      <c r="AK12" s="2"/>
      <c r="AL12" s="2"/>
      <c r="AM12" s="2"/>
      <c r="AN12" s="2"/>
    </row>
    <row r="13" spans="1:40" x14ac:dyDescent="0.25">
      <c r="A13" s="27">
        <f t="shared" si="15"/>
        <v>12</v>
      </c>
      <c r="B13" s="27" t="s">
        <v>249</v>
      </c>
      <c r="C13" s="27" t="s">
        <v>246</v>
      </c>
      <c r="D13" s="11">
        <f>Z13</f>
        <v>171</v>
      </c>
      <c r="E13" s="14"/>
      <c r="F13" s="9">
        <f>ROUNDDOWN(IF(E13=0,0,(1010/((60.38/E13)^1.1765))-10),0)</f>
        <v>0</v>
      </c>
      <c r="G13" s="41"/>
      <c r="H13" s="9">
        <f>ROUNDDOWN(IF(G13=0,0,(1010/((62.58/G13)^1.0309))-10),0)</f>
        <v>0</v>
      </c>
      <c r="I13" s="69"/>
      <c r="J13" s="10">
        <f>ROUNDDOWN(IF(I13=0,0,(1010/((60.38/I13)^1.1765))-10),0)</f>
        <v>0</v>
      </c>
      <c r="K13" s="70"/>
      <c r="L13" s="67">
        <f>ROUNDDOWN(IF(K13=0,0,(1010/((18.28/K13)^1.2195))-10),0)</f>
        <v>0</v>
      </c>
      <c r="M13" s="66"/>
      <c r="N13" s="10">
        <f>ROUNDDOWN(IF(M13=0,0,(1010/((71.02/M13)^1.1765))-10),0)</f>
        <v>0</v>
      </c>
      <c r="O13" s="73"/>
      <c r="P13" s="72">
        <f>ROUNDDOWN(IF(O13=0,0,(1010/((60.38/O13)^1.1765))-10),0)</f>
        <v>0</v>
      </c>
      <c r="Q13" s="74"/>
      <c r="R13" s="72">
        <f>ROUNDDOWN(IF(Q13=0,0,(1010/((71.02/Q13)^1.1765))-10),0)</f>
        <v>0</v>
      </c>
      <c r="S13" s="30"/>
      <c r="T13" s="144">
        <f>ROUNDDOWN(IF(S13=0,0,(1010/((18.28/S13)^1.2195))-10),0)</f>
        <v>0</v>
      </c>
      <c r="U13" s="37"/>
      <c r="V13" s="38">
        <f>ROUNDDOWN(IF(U13=0,0,(1010/((18.28/U13)^1.2195))-10),0)</f>
        <v>0</v>
      </c>
      <c r="W13" s="37"/>
      <c r="X13" s="139">
        <f>ROUNDDOWN(IF(W13=0,0,(1010/((60.38/W13)^1.1765))-10),0)</f>
        <v>0</v>
      </c>
      <c r="Y13" s="146">
        <v>16.54</v>
      </c>
      <c r="Z13" s="147">
        <f>ROUNDDOWN(IF(Y13=0,0,(1010/((71.02/Y13)^1.1765))-10),0)</f>
        <v>171</v>
      </c>
      <c r="AA13" s="64"/>
      <c r="AB13" s="65">
        <f>ROUNDDOWN(IF(AA13=0,0,(1010/((18.28/AA13)^1.2195))-10),0)</f>
        <v>0</v>
      </c>
      <c r="AC13" s="41"/>
      <c r="AD13" s="9">
        <f>ROUNDDOWN(IF(AC13=0,0,(1010/((62.58/AC13)^1.0309))-10),0)</f>
        <v>0</v>
      </c>
      <c r="AE13" s="41"/>
      <c r="AF13" s="9">
        <f>ROUNDDOWN(IF(AE13=0,0,(1010/((71.02/AE13)^1.1765))-10),0)</f>
        <v>0</v>
      </c>
      <c r="AG13" s="41"/>
      <c r="AH13" s="9">
        <f>ROUNDDOWN(IF(AG13=0,0,(1010/((60.38/AG13)^1.1765))-10),0)</f>
        <v>0</v>
      </c>
      <c r="AI13" s="2"/>
      <c r="AJ13" s="2"/>
      <c r="AK13" s="2"/>
      <c r="AL13" s="2"/>
      <c r="AM13" s="2"/>
      <c r="AN13" s="2"/>
    </row>
    <row r="14" spans="1:40" x14ac:dyDescent="0.25">
      <c r="A14" s="27">
        <f t="shared" si="15"/>
        <v>13</v>
      </c>
      <c r="B14" s="27" t="s">
        <v>194</v>
      </c>
      <c r="C14" s="27" t="s">
        <v>34</v>
      </c>
      <c r="D14" s="11">
        <f>N14</f>
        <v>122</v>
      </c>
      <c r="E14" s="14"/>
      <c r="F14" s="9">
        <f t="shared" ref="F14:F22" si="61">ROUNDDOWN(IF(E14=0,0,(1010/((60.38/E14)^1.1765))-10),0)</f>
        <v>0</v>
      </c>
      <c r="G14" s="41"/>
      <c r="H14" s="9">
        <f t="shared" ref="H14:H22" si="62">ROUNDDOWN(IF(G14=0,0,(1010/((62.58/G14)^1.0309))-10),0)</f>
        <v>0</v>
      </c>
      <c r="I14" s="69"/>
      <c r="J14" s="10">
        <f t="shared" ref="J14:J22" si="63">ROUNDDOWN(IF(I14=0,0,(1010/((60.38/I14)^1.1765))-10),0)</f>
        <v>0</v>
      </c>
      <c r="K14" s="70"/>
      <c r="L14" s="67">
        <f t="shared" ref="L14:L22" si="64">ROUNDDOWN(IF(K14=0,0,(1010/((18.28/K14)^1.2195))-10),0)</f>
        <v>0</v>
      </c>
      <c r="M14" s="146">
        <v>12.65</v>
      </c>
      <c r="N14" s="147">
        <f t="shared" ref="N14:N22" si="65">ROUNDDOWN(IF(M14=0,0,(1010/((71.02/M14)^1.1765))-10),0)</f>
        <v>122</v>
      </c>
      <c r="O14" s="73"/>
      <c r="P14" s="72">
        <f t="shared" ref="P14:P22" si="66">ROUNDDOWN(IF(O14=0,0,(1010/((60.38/O14)^1.1765))-10),0)</f>
        <v>0</v>
      </c>
      <c r="Q14" s="74"/>
      <c r="R14" s="72">
        <f t="shared" ref="R14:R22" si="67">ROUNDDOWN(IF(Q14=0,0,(1010/((71.02/Q14)^1.1765))-10),0)</f>
        <v>0</v>
      </c>
      <c r="S14" s="30"/>
      <c r="T14" s="144">
        <f t="shared" ref="T14:T22" si="68">ROUNDDOWN(IF(S14=0,0,(1010/((18.28/S14)^1.2195))-10),0)</f>
        <v>0</v>
      </c>
      <c r="U14" s="37"/>
      <c r="V14" s="38">
        <f t="shared" ref="V14:V22" si="69">ROUNDDOWN(IF(U14=0,0,(1010/((18.28/U14)^1.2195))-10),0)</f>
        <v>0</v>
      </c>
      <c r="W14" s="37"/>
      <c r="X14" s="139">
        <f t="shared" ref="X14:X22" si="70">ROUNDDOWN(IF(W14=0,0,(1010/((60.38/W14)^1.1765))-10),0)</f>
        <v>0</v>
      </c>
      <c r="Y14" s="68"/>
      <c r="Z14" s="44">
        <f t="shared" ref="Z14:Z22" si="71">ROUNDDOWN(IF(Y14=0,0,(1010/((71.02/Y14)^1.1765))-10),0)</f>
        <v>0</v>
      </c>
      <c r="AA14" s="64"/>
      <c r="AB14" s="65">
        <f t="shared" ref="AB14:AB22" si="72">ROUNDDOWN(IF(AA14=0,0,(1010/((18.28/AA14)^1.2195))-10),0)</f>
        <v>0</v>
      </c>
      <c r="AC14" s="41"/>
      <c r="AD14" s="9">
        <f t="shared" ref="AD14:AD22" si="73">ROUNDDOWN(IF(AC14=0,0,(1010/((62.58/AC14)^1.0309))-10),0)</f>
        <v>0</v>
      </c>
      <c r="AE14" s="41"/>
      <c r="AF14" s="9">
        <f t="shared" ref="AF14:AF22" si="74">ROUNDDOWN(IF(AE14=0,0,(1010/((71.02/AE14)^1.1765))-10),0)</f>
        <v>0</v>
      </c>
      <c r="AG14" s="41"/>
      <c r="AH14" s="9">
        <f t="shared" ref="AH14:AH22" si="75">ROUNDDOWN(IF(AG14=0,0,(1010/((60.38/AG14)^1.1765))-10),0)</f>
        <v>0</v>
      </c>
      <c r="AI14" s="2"/>
      <c r="AJ14" s="2"/>
      <c r="AK14" s="2"/>
      <c r="AL14" s="2"/>
      <c r="AM14" s="2"/>
      <c r="AN14" s="2"/>
    </row>
    <row r="15" spans="1:40" x14ac:dyDescent="0.25">
      <c r="A15" s="27">
        <f t="shared" si="15"/>
        <v>14</v>
      </c>
      <c r="B15" s="27"/>
      <c r="C15" s="27"/>
      <c r="D15" s="11"/>
      <c r="E15" s="14"/>
      <c r="F15" s="9">
        <f t="shared" ref="F15" si="76">ROUNDDOWN(IF(E15=0,0,(1010/((60.38/E15)^1.1765))-10),0)</f>
        <v>0</v>
      </c>
      <c r="G15" s="41"/>
      <c r="H15" s="9">
        <f t="shared" ref="H15" si="77">ROUNDDOWN(IF(G15=0,0,(1010/((62.58/G15)^1.0309))-10),0)</f>
        <v>0</v>
      </c>
      <c r="I15" s="69"/>
      <c r="J15" s="10">
        <f t="shared" ref="J15" si="78">ROUNDDOWN(IF(I15=0,0,(1010/((60.38/I15)^1.1765))-10),0)</f>
        <v>0</v>
      </c>
      <c r="K15" s="70"/>
      <c r="L15" s="67">
        <f t="shared" ref="L15" si="79">ROUNDDOWN(IF(K15=0,0,(1010/((18.28/K15)^1.2195))-10),0)</f>
        <v>0</v>
      </c>
      <c r="M15" s="66"/>
      <c r="N15" s="10">
        <f t="shared" ref="N15" si="80">ROUNDDOWN(IF(M15=0,0,(1010/((71.02/M15)^1.1765))-10),0)</f>
        <v>0</v>
      </c>
      <c r="O15" s="73"/>
      <c r="P15" s="72">
        <f t="shared" ref="P15" si="81">ROUNDDOWN(IF(O15=0,0,(1010/((60.38/O15)^1.1765))-10),0)</f>
        <v>0</v>
      </c>
      <c r="Q15" s="74"/>
      <c r="R15" s="72">
        <f t="shared" ref="R15" si="82">ROUNDDOWN(IF(Q15=0,0,(1010/((71.02/Q15)^1.1765))-10),0)</f>
        <v>0</v>
      </c>
      <c r="S15" s="30"/>
      <c r="T15" s="144">
        <f t="shared" ref="T15" si="83">ROUNDDOWN(IF(S15=0,0,(1010/((18.28/S15)^1.2195))-10),0)</f>
        <v>0</v>
      </c>
      <c r="U15" s="37"/>
      <c r="V15" s="38">
        <f t="shared" ref="V15" si="84">ROUNDDOWN(IF(U15=0,0,(1010/((18.28/U15)^1.2195))-10),0)</f>
        <v>0</v>
      </c>
      <c r="W15" s="37"/>
      <c r="X15" s="139">
        <f t="shared" ref="X15" si="85">ROUNDDOWN(IF(W15=0,0,(1010/((60.38/W15)^1.1765))-10),0)</f>
        <v>0</v>
      </c>
      <c r="Y15" s="68"/>
      <c r="Z15" s="44">
        <f t="shared" ref="Z15" si="86">ROUNDDOWN(IF(Y15=0,0,(1010/((71.02/Y15)^1.1765))-10),0)</f>
        <v>0</v>
      </c>
      <c r="AA15" s="64"/>
      <c r="AB15" s="65">
        <f t="shared" ref="AB15" si="87">ROUNDDOWN(IF(AA15=0,0,(1010/((18.28/AA15)^1.2195))-10),0)</f>
        <v>0</v>
      </c>
      <c r="AC15" s="41"/>
      <c r="AD15" s="9">
        <f t="shared" ref="AD15" si="88">ROUNDDOWN(IF(AC15=0,0,(1010/((62.58/AC15)^1.0309))-10),0)</f>
        <v>0</v>
      </c>
      <c r="AE15" s="41"/>
      <c r="AF15" s="9">
        <f t="shared" ref="AF15" si="89">ROUNDDOWN(IF(AE15=0,0,(1010/((71.02/AE15)^1.1765))-10),0)</f>
        <v>0</v>
      </c>
      <c r="AG15" s="41"/>
      <c r="AH15" s="9">
        <f t="shared" ref="AH15" si="90">ROUNDDOWN(IF(AG15=0,0,(1010/((60.38/AG15)^1.1765))-10),0)</f>
        <v>0</v>
      </c>
      <c r="AI15" s="2"/>
      <c r="AJ15" s="2"/>
      <c r="AK15" s="2"/>
      <c r="AL15" s="2"/>
      <c r="AM15" s="2"/>
      <c r="AN15" s="2"/>
    </row>
    <row r="16" spans="1:40" x14ac:dyDescent="0.25">
      <c r="A16" s="27">
        <f t="shared" si="15"/>
        <v>15</v>
      </c>
      <c r="B16" s="27"/>
      <c r="C16" s="27"/>
      <c r="D16" s="11"/>
      <c r="E16" s="14"/>
      <c r="F16" s="9">
        <f t="shared" si="61"/>
        <v>0</v>
      </c>
      <c r="G16" s="41"/>
      <c r="H16" s="9">
        <f t="shared" si="62"/>
        <v>0</v>
      </c>
      <c r="I16" s="69"/>
      <c r="J16" s="10">
        <f t="shared" si="63"/>
        <v>0</v>
      </c>
      <c r="K16" s="70"/>
      <c r="L16" s="67">
        <f t="shared" si="64"/>
        <v>0</v>
      </c>
      <c r="M16" s="66"/>
      <c r="N16" s="10">
        <f t="shared" si="65"/>
        <v>0</v>
      </c>
      <c r="O16" s="73"/>
      <c r="P16" s="72">
        <f t="shared" si="66"/>
        <v>0</v>
      </c>
      <c r="Q16" s="74"/>
      <c r="R16" s="72">
        <f t="shared" si="67"/>
        <v>0</v>
      </c>
      <c r="S16" s="30"/>
      <c r="T16" s="144">
        <f t="shared" si="68"/>
        <v>0</v>
      </c>
      <c r="U16" s="37"/>
      <c r="V16" s="38">
        <f t="shared" si="69"/>
        <v>0</v>
      </c>
      <c r="W16" s="37"/>
      <c r="X16" s="139">
        <f t="shared" si="70"/>
        <v>0</v>
      </c>
      <c r="Y16" s="68"/>
      <c r="Z16" s="44">
        <f t="shared" si="71"/>
        <v>0</v>
      </c>
      <c r="AA16" s="64"/>
      <c r="AB16" s="65">
        <f t="shared" si="72"/>
        <v>0</v>
      </c>
      <c r="AC16" s="41"/>
      <c r="AD16" s="9">
        <f t="shared" si="73"/>
        <v>0</v>
      </c>
      <c r="AE16" s="41"/>
      <c r="AF16" s="9">
        <f t="shared" si="74"/>
        <v>0</v>
      </c>
      <c r="AG16" s="41"/>
      <c r="AH16" s="9">
        <f t="shared" si="75"/>
        <v>0</v>
      </c>
      <c r="AI16" s="2"/>
      <c r="AJ16" s="2"/>
      <c r="AK16" s="2"/>
      <c r="AL16" s="2"/>
      <c r="AM16" s="2"/>
      <c r="AN16" s="2"/>
    </row>
    <row r="17" spans="1:40" x14ac:dyDescent="0.25">
      <c r="A17" s="27">
        <f t="shared" si="15"/>
        <v>16</v>
      </c>
      <c r="B17" s="27"/>
      <c r="C17" s="27"/>
      <c r="D17" s="11"/>
      <c r="E17" s="14"/>
      <c r="F17" s="9">
        <f t="shared" si="61"/>
        <v>0</v>
      </c>
      <c r="G17" s="41"/>
      <c r="H17" s="9">
        <f t="shared" si="62"/>
        <v>0</v>
      </c>
      <c r="I17" s="69"/>
      <c r="J17" s="10">
        <f t="shared" si="63"/>
        <v>0</v>
      </c>
      <c r="K17" s="70"/>
      <c r="L17" s="67">
        <f t="shared" si="64"/>
        <v>0</v>
      </c>
      <c r="M17" s="66"/>
      <c r="N17" s="10">
        <f t="shared" si="65"/>
        <v>0</v>
      </c>
      <c r="O17" s="73"/>
      <c r="P17" s="72">
        <f t="shared" si="66"/>
        <v>0</v>
      </c>
      <c r="Q17" s="74"/>
      <c r="R17" s="72">
        <f t="shared" si="67"/>
        <v>0</v>
      </c>
      <c r="S17" s="30"/>
      <c r="T17" s="144">
        <f t="shared" si="68"/>
        <v>0</v>
      </c>
      <c r="U17" s="37"/>
      <c r="V17" s="38">
        <f t="shared" si="69"/>
        <v>0</v>
      </c>
      <c r="W17" s="37"/>
      <c r="X17" s="139">
        <f t="shared" si="70"/>
        <v>0</v>
      </c>
      <c r="Y17" s="68"/>
      <c r="Z17" s="44">
        <f t="shared" si="71"/>
        <v>0</v>
      </c>
      <c r="AA17" s="64"/>
      <c r="AB17" s="65">
        <f t="shared" si="72"/>
        <v>0</v>
      </c>
      <c r="AC17" s="41"/>
      <c r="AD17" s="9">
        <f t="shared" si="73"/>
        <v>0</v>
      </c>
      <c r="AE17" s="41"/>
      <c r="AF17" s="9">
        <f t="shared" si="74"/>
        <v>0</v>
      </c>
      <c r="AG17" s="41"/>
      <c r="AH17" s="9">
        <f t="shared" si="75"/>
        <v>0</v>
      </c>
      <c r="AI17" s="2"/>
      <c r="AJ17" s="2"/>
      <c r="AK17" s="2"/>
      <c r="AL17" s="2"/>
      <c r="AM17" s="2"/>
      <c r="AN17" s="2"/>
    </row>
    <row r="18" spans="1:40" x14ac:dyDescent="0.25">
      <c r="A18" s="27">
        <f t="shared" si="15"/>
        <v>17</v>
      </c>
      <c r="B18" s="27"/>
      <c r="C18" s="27"/>
      <c r="D18" s="11"/>
      <c r="E18" s="41"/>
      <c r="F18" s="9">
        <f t="shared" si="61"/>
        <v>0</v>
      </c>
      <c r="G18" s="41"/>
      <c r="H18" s="9">
        <f t="shared" si="62"/>
        <v>0</v>
      </c>
      <c r="I18" s="69"/>
      <c r="J18" s="10">
        <f t="shared" si="63"/>
        <v>0</v>
      </c>
      <c r="K18" s="70"/>
      <c r="L18" s="67">
        <f t="shared" si="64"/>
        <v>0</v>
      </c>
      <c r="M18" s="66"/>
      <c r="N18" s="10">
        <f t="shared" si="65"/>
        <v>0</v>
      </c>
      <c r="O18" s="73"/>
      <c r="P18" s="72">
        <f t="shared" si="66"/>
        <v>0</v>
      </c>
      <c r="Q18" s="74"/>
      <c r="R18" s="72">
        <f t="shared" si="67"/>
        <v>0</v>
      </c>
      <c r="S18" s="30"/>
      <c r="T18" s="144">
        <f t="shared" si="68"/>
        <v>0</v>
      </c>
      <c r="U18" s="37"/>
      <c r="V18" s="38">
        <f t="shared" si="69"/>
        <v>0</v>
      </c>
      <c r="W18" s="37"/>
      <c r="X18" s="139">
        <f t="shared" si="70"/>
        <v>0</v>
      </c>
      <c r="Y18" s="68"/>
      <c r="Z18" s="44">
        <f t="shared" si="71"/>
        <v>0</v>
      </c>
      <c r="AA18" s="64"/>
      <c r="AB18" s="65">
        <f t="shared" si="72"/>
        <v>0</v>
      </c>
      <c r="AC18" s="41"/>
      <c r="AD18" s="9">
        <f t="shared" si="73"/>
        <v>0</v>
      </c>
      <c r="AE18" s="41"/>
      <c r="AF18" s="9">
        <f t="shared" si="74"/>
        <v>0</v>
      </c>
      <c r="AG18" s="41"/>
      <c r="AH18" s="9">
        <f t="shared" si="75"/>
        <v>0</v>
      </c>
      <c r="AI18" s="2"/>
      <c r="AJ18" s="2"/>
      <c r="AK18" s="2"/>
      <c r="AL18" s="2"/>
      <c r="AM18" s="2"/>
      <c r="AN18" s="2"/>
    </row>
    <row r="19" spans="1:40" x14ac:dyDescent="0.25">
      <c r="A19" s="27">
        <f t="shared" si="15"/>
        <v>18</v>
      </c>
      <c r="B19" s="27"/>
      <c r="C19" s="27"/>
      <c r="D19" s="11"/>
      <c r="E19" s="14"/>
      <c r="F19" s="9">
        <f t="shared" si="61"/>
        <v>0</v>
      </c>
      <c r="G19" s="41"/>
      <c r="H19" s="9">
        <f t="shared" si="62"/>
        <v>0</v>
      </c>
      <c r="I19" s="69"/>
      <c r="J19" s="10">
        <f t="shared" si="63"/>
        <v>0</v>
      </c>
      <c r="K19" s="70"/>
      <c r="L19" s="67">
        <f t="shared" si="64"/>
        <v>0</v>
      </c>
      <c r="M19" s="66"/>
      <c r="N19" s="10">
        <f t="shared" si="65"/>
        <v>0</v>
      </c>
      <c r="O19" s="73"/>
      <c r="P19" s="72">
        <f t="shared" si="66"/>
        <v>0</v>
      </c>
      <c r="Q19" s="74"/>
      <c r="R19" s="72">
        <f t="shared" si="67"/>
        <v>0</v>
      </c>
      <c r="S19" s="30"/>
      <c r="T19" s="144">
        <f t="shared" si="68"/>
        <v>0</v>
      </c>
      <c r="U19" s="37"/>
      <c r="V19" s="38">
        <f t="shared" si="69"/>
        <v>0</v>
      </c>
      <c r="W19" s="37"/>
      <c r="X19" s="139">
        <f t="shared" si="70"/>
        <v>0</v>
      </c>
      <c r="Y19" s="68"/>
      <c r="Z19" s="44">
        <f t="shared" si="71"/>
        <v>0</v>
      </c>
      <c r="AA19" s="64"/>
      <c r="AB19" s="65">
        <f t="shared" si="72"/>
        <v>0</v>
      </c>
      <c r="AC19" s="41"/>
      <c r="AD19" s="9">
        <f t="shared" si="73"/>
        <v>0</v>
      </c>
      <c r="AE19" s="41"/>
      <c r="AF19" s="9">
        <f t="shared" si="74"/>
        <v>0</v>
      </c>
      <c r="AG19" s="41"/>
      <c r="AH19" s="9">
        <f t="shared" si="75"/>
        <v>0</v>
      </c>
      <c r="AI19" s="2"/>
      <c r="AJ19" s="2"/>
      <c r="AK19" s="2"/>
      <c r="AL19" s="2"/>
      <c r="AM19" s="2"/>
      <c r="AN19" s="2"/>
    </row>
    <row r="20" spans="1:40" x14ac:dyDescent="0.25">
      <c r="A20" s="27">
        <f t="shared" si="15"/>
        <v>19</v>
      </c>
      <c r="B20" s="27"/>
      <c r="C20" s="27"/>
      <c r="F20" s="9">
        <f t="shared" si="61"/>
        <v>0</v>
      </c>
      <c r="G20" s="41"/>
      <c r="H20" s="9">
        <f t="shared" si="62"/>
        <v>0</v>
      </c>
      <c r="I20" s="69"/>
      <c r="J20" s="10">
        <f t="shared" si="63"/>
        <v>0</v>
      </c>
      <c r="K20" s="70"/>
      <c r="L20" s="67">
        <f t="shared" si="64"/>
        <v>0</v>
      </c>
      <c r="M20" s="66"/>
      <c r="N20" s="10">
        <f t="shared" si="65"/>
        <v>0</v>
      </c>
      <c r="O20" s="73"/>
      <c r="P20" s="72">
        <f t="shared" si="66"/>
        <v>0</v>
      </c>
      <c r="Q20" s="74"/>
      <c r="R20" s="72">
        <f t="shared" si="67"/>
        <v>0</v>
      </c>
      <c r="S20" s="30"/>
      <c r="T20" s="144">
        <f t="shared" si="68"/>
        <v>0</v>
      </c>
      <c r="U20" s="37"/>
      <c r="V20" s="138">
        <f t="shared" si="69"/>
        <v>0</v>
      </c>
      <c r="W20" s="37"/>
      <c r="X20" s="139">
        <f t="shared" si="70"/>
        <v>0</v>
      </c>
      <c r="Y20" s="68"/>
      <c r="Z20" s="44">
        <f t="shared" si="71"/>
        <v>0</v>
      </c>
      <c r="AA20" s="64"/>
      <c r="AB20" s="65">
        <f t="shared" si="72"/>
        <v>0</v>
      </c>
      <c r="AC20" s="41"/>
      <c r="AD20" s="9">
        <f t="shared" si="73"/>
        <v>0</v>
      </c>
      <c r="AE20" s="41"/>
      <c r="AF20" s="9">
        <f t="shared" si="74"/>
        <v>0</v>
      </c>
      <c r="AG20" s="41"/>
      <c r="AH20" s="9">
        <f t="shared" si="75"/>
        <v>0</v>
      </c>
      <c r="AI20" s="2"/>
      <c r="AJ20" s="2"/>
      <c r="AK20" s="2"/>
      <c r="AL20" s="2"/>
      <c r="AM20" s="2"/>
      <c r="AN20" s="2"/>
    </row>
    <row r="21" spans="1:40" x14ac:dyDescent="0.25">
      <c r="A21" s="27">
        <f t="shared" si="15"/>
        <v>20</v>
      </c>
      <c r="B21" s="27"/>
      <c r="C21" s="27"/>
      <c r="F21" s="9">
        <f t="shared" si="61"/>
        <v>0</v>
      </c>
      <c r="G21" s="41"/>
      <c r="H21" s="9">
        <f t="shared" si="62"/>
        <v>0</v>
      </c>
      <c r="I21" s="69"/>
      <c r="J21" s="10">
        <f t="shared" si="63"/>
        <v>0</v>
      </c>
      <c r="K21" s="70"/>
      <c r="L21" s="67">
        <f t="shared" si="64"/>
        <v>0</v>
      </c>
      <c r="M21" s="66"/>
      <c r="N21" s="10">
        <f t="shared" si="65"/>
        <v>0</v>
      </c>
      <c r="O21" s="73"/>
      <c r="P21" s="72">
        <f t="shared" si="66"/>
        <v>0</v>
      </c>
      <c r="Q21" s="74"/>
      <c r="R21" s="72">
        <f t="shared" si="67"/>
        <v>0</v>
      </c>
      <c r="S21" s="30"/>
      <c r="T21" s="144">
        <f t="shared" si="68"/>
        <v>0</v>
      </c>
      <c r="U21" s="37"/>
      <c r="V21" s="38">
        <f t="shared" si="69"/>
        <v>0</v>
      </c>
      <c r="W21" s="37"/>
      <c r="X21" s="139">
        <f t="shared" si="70"/>
        <v>0</v>
      </c>
      <c r="Y21" s="68"/>
      <c r="Z21" s="44">
        <f t="shared" si="71"/>
        <v>0</v>
      </c>
      <c r="AA21" s="64"/>
      <c r="AB21" s="65">
        <f t="shared" si="72"/>
        <v>0</v>
      </c>
      <c r="AC21" s="41"/>
      <c r="AD21" s="9">
        <f t="shared" si="73"/>
        <v>0</v>
      </c>
      <c r="AE21" s="41"/>
      <c r="AF21" s="9">
        <f t="shared" si="74"/>
        <v>0</v>
      </c>
      <c r="AG21" s="41"/>
      <c r="AH21" s="9">
        <f t="shared" si="75"/>
        <v>0</v>
      </c>
      <c r="AI21" s="2"/>
      <c r="AJ21" s="2"/>
      <c r="AK21" s="2"/>
      <c r="AL21" s="2"/>
      <c r="AM21" s="2"/>
      <c r="AN21" s="2"/>
    </row>
    <row r="22" spans="1:40" x14ac:dyDescent="0.25">
      <c r="A22" s="27">
        <f t="shared" si="15"/>
        <v>21</v>
      </c>
      <c r="B22" s="27"/>
      <c r="C22" s="27"/>
      <c r="F22" s="9">
        <f t="shared" si="61"/>
        <v>0</v>
      </c>
      <c r="G22" s="41"/>
      <c r="H22" s="9">
        <f t="shared" si="62"/>
        <v>0</v>
      </c>
      <c r="I22" s="69"/>
      <c r="J22" s="10">
        <f t="shared" si="63"/>
        <v>0</v>
      </c>
      <c r="K22" s="70"/>
      <c r="L22" s="67">
        <f t="shared" si="64"/>
        <v>0</v>
      </c>
      <c r="M22" s="66"/>
      <c r="N22" s="10">
        <f t="shared" si="65"/>
        <v>0</v>
      </c>
      <c r="O22" s="73"/>
      <c r="P22" s="72">
        <f t="shared" si="66"/>
        <v>0</v>
      </c>
      <c r="Q22" s="74"/>
      <c r="R22" s="72">
        <f t="shared" si="67"/>
        <v>0</v>
      </c>
      <c r="S22" s="30"/>
      <c r="T22" s="144">
        <f t="shared" si="68"/>
        <v>0</v>
      </c>
      <c r="U22" s="37"/>
      <c r="V22" s="38">
        <f t="shared" si="69"/>
        <v>0</v>
      </c>
      <c r="W22" s="37"/>
      <c r="X22" s="139">
        <f t="shared" si="70"/>
        <v>0</v>
      </c>
      <c r="Y22" s="68"/>
      <c r="Z22" s="44">
        <f t="shared" si="71"/>
        <v>0</v>
      </c>
      <c r="AA22" s="64"/>
      <c r="AB22" s="65">
        <f t="shared" si="72"/>
        <v>0</v>
      </c>
      <c r="AC22" s="41"/>
      <c r="AD22" s="9">
        <f t="shared" si="73"/>
        <v>0</v>
      </c>
      <c r="AE22" s="41"/>
      <c r="AF22" s="9">
        <f t="shared" si="74"/>
        <v>0</v>
      </c>
      <c r="AG22" s="41"/>
      <c r="AH22" s="9">
        <f t="shared" si="75"/>
        <v>0</v>
      </c>
      <c r="AI22" s="2"/>
      <c r="AJ22" s="2"/>
      <c r="AK22" s="2"/>
      <c r="AL22" s="2"/>
      <c r="AM22" s="2"/>
      <c r="AN22" s="2"/>
    </row>
    <row r="23" spans="1:40" x14ac:dyDescent="0.25">
      <c r="A23" s="27">
        <f t="shared" si="15"/>
        <v>22</v>
      </c>
      <c r="B23" s="27"/>
      <c r="C23" s="27"/>
      <c r="F23" s="9">
        <f t="shared" ref="F23:F29" si="91">ROUNDDOWN(IF(E23=0,0,(1010/((60.38/E23)^1.1765))-10),0)</f>
        <v>0</v>
      </c>
      <c r="G23" s="41"/>
      <c r="H23" s="9">
        <f t="shared" ref="H23:H29" si="92">ROUNDDOWN(IF(G23=0,0,(1010/((62.58/G23)^1.0309))-10),0)</f>
        <v>0</v>
      </c>
      <c r="I23" s="69"/>
      <c r="J23" s="10">
        <f t="shared" ref="J23:J29" si="93">ROUNDDOWN(IF(I23=0,0,(1010/((60.38/I23)^1.1765))-10),0)</f>
        <v>0</v>
      </c>
      <c r="K23" s="70"/>
      <c r="L23" s="67">
        <f t="shared" ref="L23:L29" si="94">ROUNDDOWN(IF(K23=0,0,(1010/((18.28/K23)^1.2195))-10),0)</f>
        <v>0</v>
      </c>
      <c r="M23" s="66"/>
      <c r="N23" s="10">
        <f t="shared" ref="N23:N29" si="95">ROUNDDOWN(IF(M23=0,0,(1010/((71.02/M23)^1.1765))-10),0)</f>
        <v>0</v>
      </c>
      <c r="O23" s="73"/>
      <c r="P23" s="72">
        <f t="shared" ref="P23:P29" si="96">ROUNDDOWN(IF(O23=0,0,(1010/((60.38/O23)^1.1765))-10),0)</f>
        <v>0</v>
      </c>
      <c r="Q23" s="74"/>
      <c r="R23" s="72">
        <f t="shared" ref="R23:R29" si="97">ROUNDDOWN(IF(Q23=0,0,(1010/((71.02/Q23)^1.1765))-10),0)</f>
        <v>0</v>
      </c>
      <c r="S23" s="30"/>
      <c r="T23" s="144">
        <f t="shared" ref="T23:T29" si="98">ROUNDDOWN(IF(S23=0,0,(1010/((18.28/S23)^1.2195))-10),0)</f>
        <v>0</v>
      </c>
      <c r="U23" s="37"/>
      <c r="V23" s="38">
        <f t="shared" ref="V23:V29" si="99">ROUNDDOWN(IF(U23=0,0,(1010/((18.28/U23)^1.2195))-10),0)</f>
        <v>0</v>
      </c>
      <c r="W23" s="37"/>
      <c r="X23" s="139">
        <f t="shared" ref="X23:X29" si="100">ROUNDDOWN(IF(W23=0,0,(1010/((60.38/W23)^1.1765))-10),0)</f>
        <v>0</v>
      </c>
      <c r="Y23" s="68"/>
      <c r="Z23" s="44">
        <f t="shared" ref="Z23:Z29" si="101">ROUNDDOWN(IF(Y23=0,0,(1010/((71.02/Y23)^1.1765))-10),0)</f>
        <v>0</v>
      </c>
      <c r="AA23" s="64"/>
      <c r="AB23" s="65">
        <f t="shared" ref="AB23:AB29" si="102">ROUNDDOWN(IF(AA23=0,0,(1010/((18.28/AA23)^1.2195))-10),0)</f>
        <v>0</v>
      </c>
      <c r="AC23" s="41"/>
      <c r="AD23" s="9">
        <f t="shared" ref="AD23:AD29" si="103">ROUNDDOWN(IF(AC23=0,0,(1010/((62.58/AC23)^1.0309))-10),0)</f>
        <v>0</v>
      </c>
      <c r="AE23" s="41"/>
      <c r="AF23" s="9">
        <f t="shared" ref="AF23:AF29" si="104">ROUNDDOWN(IF(AE23=0,0,(1010/((71.02/AE23)^1.1765))-10),0)</f>
        <v>0</v>
      </c>
      <c r="AG23" s="41"/>
      <c r="AH23" s="9">
        <f t="shared" ref="AH23:AH29" si="105">ROUNDDOWN(IF(AG23=0,0,(1010/((60.38/AG23)^1.1765))-10),0)</f>
        <v>0</v>
      </c>
      <c r="AI23" s="2"/>
      <c r="AJ23" s="2"/>
      <c r="AK23" s="2"/>
      <c r="AL23" s="2"/>
      <c r="AM23" s="2"/>
      <c r="AN23" s="2"/>
    </row>
    <row r="24" spans="1:40" x14ac:dyDescent="0.25">
      <c r="A24" s="27">
        <f t="shared" si="15"/>
        <v>23</v>
      </c>
      <c r="B24" s="27"/>
      <c r="C24" s="27"/>
      <c r="F24" s="9">
        <f t="shared" si="91"/>
        <v>0</v>
      </c>
      <c r="G24" s="41"/>
      <c r="H24" s="9">
        <f t="shared" si="92"/>
        <v>0</v>
      </c>
      <c r="I24" s="69"/>
      <c r="J24" s="10">
        <f t="shared" si="93"/>
        <v>0</v>
      </c>
      <c r="K24" s="70"/>
      <c r="L24" s="67">
        <f t="shared" si="94"/>
        <v>0</v>
      </c>
      <c r="M24" s="66"/>
      <c r="N24" s="10">
        <f t="shared" si="95"/>
        <v>0</v>
      </c>
      <c r="O24" s="73"/>
      <c r="P24" s="72">
        <f t="shared" si="96"/>
        <v>0</v>
      </c>
      <c r="Q24" s="74"/>
      <c r="R24" s="72">
        <f t="shared" si="97"/>
        <v>0</v>
      </c>
      <c r="S24" s="30"/>
      <c r="T24" s="144">
        <f t="shared" si="98"/>
        <v>0</v>
      </c>
      <c r="U24" s="37"/>
      <c r="V24" s="38">
        <f t="shared" si="99"/>
        <v>0</v>
      </c>
      <c r="W24" s="37"/>
      <c r="X24" s="139">
        <f t="shared" si="100"/>
        <v>0</v>
      </c>
      <c r="Y24" s="68"/>
      <c r="Z24" s="44">
        <f t="shared" si="101"/>
        <v>0</v>
      </c>
      <c r="AA24" s="64"/>
      <c r="AB24" s="65">
        <f t="shared" si="102"/>
        <v>0</v>
      </c>
      <c r="AC24" s="41"/>
      <c r="AD24" s="9">
        <f t="shared" si="103"/>
        <v>0</v>
      </c>
      <c r="AE24" s="41"/>
      <c r="AF24" s="9">
        <f t="shared" si="104"/>
        <v>0</v>
      </c>
      <c r="AG24" s="41"/>
      <c r="AH24" s="9">
        <f t="shared" si="105"/>
        <v>0</v>
      </c>
      <c r="AI24" s="2"/>
      <c r="AJ24" s="2"/>
      <c r="AK24" s="2"/>
      <c r="AL24" s="2"/>
      <c r="AM24" s="2"/>
      <c r="AN24" s="2"/>
    </row>
    <row r="25" spans="1:40" x14ac:dyDescent="0.25">
      <c r="A25" s="27">
        <f t="shared" si="15"/>
        <v>24</v>
      </c>
      <c r="B25" s="27"/>
      <c r="C25" s="27"/>
      <c r="F25" s="9">
        <f t="shared" si="91"/>
        <v>0</v>
      </c>
      <c r="G25" s="41"/>
      <c r="H25" s="9">
        <f t="shared" si="92"/>
        <v>0</v>
      </c>
      <c r="I25" s="69"/>
      <c r="J25" s="10">
        <f t="shared" si="93"/>
        <v>0</v>
      </c>
      <c r="K25" s="70"/>
      <c r="L25" s="67">
        <f t="shared" si="94"/>
        <v>0</v>
      </c>
      <c r="M25" s="66"/>
      <c r="N25" s="10">
        <f t="shared" si="95"/>
        <v>0</v>
      </c>
      <c r="O25" s="73"/>
      <c r="P25" s="72">
        <f t="shared" si="96"/>
        <v>0</v>
      </c>
      <c r="Q25" s="74"/>
      <c r="R25" s="72">
        <f t="shared" si="97"/>
        <v>0</v>
      </c>
      <c r="S25" s="30"/>
      <c r="T25" s="144">
        <f t="shared" si="98"/>
        <v>0</v>
      </c>
      <c r="U25" s="37"/>
      <c r="V25" s="38">
        <f t="shared" si="99"/>
        <v>0</v>
      </c>
      <c r="W25" s="37"/>
      <c r="X25" s="139">
        <f t="shared" si="100"/>
        <v>0</v>
      </c>
      <c r="Y25" s="68"/>
      <c r="Z25" s="44">
        <f t="shared" si="101"/>
        <v>0</v>
      </c>
      <c r="AA25" s="64"/>
      <c r="AB25" s="65">
        <f t="shared" si="102"/>
        <v>0</v>
      </c>
      <c r="AC25" s="41"/>
      <c r="AD25" s="9">
        <f t="shared" si="103"/>
        <v>0</v>
      </c>
      <c r="AE25" s="41"/>
      <c r="AF25" s="9">
        <f t="shared" si="104"/>
        <v>0</v>
      </c>
      <c r="AG25" s="41"/>
      <c r="AH25" s="9">
        <f t="shared" si="105"/>
        <v>0</v>
      </c>
      <c r="AI25" s="2"/>
      <c r="AJ25" s="2"/>
      <c r="AK25" s="2"/>
      <c r="AL25" s="2"/>
      <c r="AM25" s="2"/>
      <c r="AN25" s="2"/>
    </row>
    <row r="26" spans="1:40" x14ac:dyDescent="0.25">
      <c r="A26" s="27">
        <f t="shared" si="15"/>
        <v>25</v>
      </c>
      <c r="B26" s="27"/>
      <c r="C26" s="27"/>
      <c r="F26" s="9">
        <f t="shared" si="91"/>
        <v>0</v>
      </c>
      <c r="G26" s="41"/>
      <c r="H26" s="9">
        <f t="shared" si="92"/>
        <v>0</v>
      </c>
      <c r="I26" s="69"/>
      <c r="J26" s="10">
        <f t="shared" si="93"/>
        <v>0</v>
      </c>
      <c r="K26" s="70"/>
      <c r="L26" s="67">
        <f t="shared" si="94"/>
        <v>0</v>
      </c>
      <c r="M26" s="66"/>
      <c r="N26" s="10">
        <f t="shared" si="95"/>
        <v>0</v>
      </c>
      <c r="O26" s="73"/>
      <c r="P26" s="72">
        <f t="shared" si="96"/>
        <v>0</v>
      </c>
      <c r="Q26" s="74"/>
      <c r="R26" s="72">
        <f t="shared" si="97"/>
        <v>0</v>
      </c>
      <c r="S26" s="30"/>
      <c r="T26" s="144">
        <f t="shared" si="98"/>
        <v>0</v>
      </c>
      <c r="U26" s="37"/>
      <c r="V26" s="38">
        <f t="shared" si="99"/>
        <v>0</v>
      </c>
      <c r="W26" s="37"/>
      <c r="X26" s="139">
        <f t="shared" si="100"/>
        <v>0</v>
      </c>
      <c r="Y26" s="68"/>
      <c r="Z26" s="44">
        <f t="shared" si="101"/>
        <v>0</v>
      </c>
      <c r="AA26" s="64"/>
      <c r="AB26" s="65">
        <f t="shared" si="102"/>
        <v>0</v>
      </c>
      <c r="AC26" s="41"/>
      <c r="AD26" s="9">
        <f t="shared" si="103"/>
        <v>0</v>
      </c>
      <c r="AE26" s="41"/>
      <c r="AF26" s="9">
        <f t="shared" si="104"/>
        <v>0</v>
      </c>
      <c r="AG26" s="41"/>
      <c r="AH26" s="9">
        <f t="shared" si="105"/>
        <v>0</v>
      </c>
      <c r="AI26" s="2"/>
      <c r="AJ26" s="2"/>
      <c r="AK26" s="2"/>
      <c r="AL26" s="2"/>
      <c r="AM26" s="2"/>
      <c r="AN26" s="2"/>
    </row>
    <row r="27" spans="1:40" x14ac:dyDescent="0.25">
      <c r="A27" s="27">
        <f t="shared" si="15"/>
        <v>26</v>
      </c>
      <c r="B27" s="27"/>
      <c r="C27" s="27"/>
      <c r="F27" s="9">
        <f t="shared" si="91"/>
        <v>0</v>
      </c>
      <c r="G27" s="41"/>
      <c r="H27" s="9">
        <f t="shared" si="92"/>
        <v>0</v>
      </c>
      <c r="I27" s="69"/>
      <c r="J27" s="10">
        <f t="shared" si="93"/>
        <v>0</v>
      </c>
      <c r="K27" s="70"/>
      <c r="L27" s="67">
        <f t="shared" si="94"/>
        <v>0</v>
      </c>
      <c r="M27" s="66"/>
      <c r="N27" s="10">
        <f t="shared" si="95"/>
        <v>0</v>
      </c>
      <c r="O27" s="73"/>
      <c r="P27" s="72">
        <f t="shared" si="96"/>
        <v>0</v>
      </c>
      <c r="Q27" s="74"/>
      <c r="R27" s="72">
        <f t="shared" si="97"/>
        <v>0</v>
      </c>
      <c r="S27" s="30"/>
      <c r="T27" s="144">
        <f t="shared" si="98"/>
        <v>0</v>
      </c>
      <c r="U27" s="37"/>
      <c r="V27" s="38">
        <f t="shared" si="99"/>
        <v>0</v>
      </c>
      <c r="W27" s="37"/>
      <c r="X27" s="139">
        <f t="shared" si="100"/>
        <v>0</v>
      </c>
      <c r="Y27" s="68"/>
      <c r="Z27" s="44">
        <f t="shared" si="101"/>
        <v>0</v>
      </c>
      <c r="AA27" s="64"/>
      <c r="AB27" s="65">
        <f t="shared" si="102"/>
        <v>0</v>
      </c>
      <c r="AC27" s="41"/>
      <c r="AD27" s="9">
        <f t="shared" si="103"/>
        <v>0</v>
      </c>
      <c r="AE27" s="41"/>
      <c r="AF27" s="9">
        <f t="shared" si="104"/>
        <v>0</v>
      </c>
      <c r="AG27" s="41"/>
      <c r="AH27" s="9">
        <f t="shared" si="105"/>
        <v>0</v>
      </c>
      <c r="AI27" s="2"/>
      <c r="AJ27" s="2"/>
      <c r="AK27" s="2"/>
      <c r="AL27" s="2"/>
      <c r="AM27" s="2"/>
      <c r="AN27" s="2"/>
    </row>
    <row r="28" spans="1:40" x14ac:dyDescent="0.25">
      <c r="A28" s="27">
        <f t="shared" si="15"/>
        <v>27</v>
      </c>
      <c r="B28" s="27"/>
      <c r="C28" s="27"/>
      <c r="F28" s="9">
        <f t="shared" si="91"/>
        <v>0</v>
      </c>
      <c r="G28" s="41"/>
      <c r="H28" s="9">
        <f t="shared" si="92"/>
        <v>0</v>
      </c>
      <c r="I28" s="69"/>
      <c r="J28" s="10">
        <f t="shared" si="93"/>
        <v>0</v>
      </c>
      <c r="K28" s="70"/>
      <c r="L28" s="67">
        <f t="shared" si="94"/>
        <v>0</v>
      </c>
      <c r="M28" s="66"/>
      <c r="N28" s="10">
        <f t="shared" si="95"/>
        <v>0</v>
      </c>
      <c r="O28" s="73"/>
      <c r="P28" s="72">
        <f t="shared" si="96"/>
        <v>0</v>
      </c>
      <c r="Q28" s="74"/>
      <c r="R28" s="72">
        <f t="shared" si="97"/>
        <v>0</v>
      </c>
      <c r="S28" s="30"/>
      <c r="T28" s="144">
        <f t="shared" si="98"/>
        <v>0</v>
      </c>
      <c r="U28" s="37"/>
      <c r="V28" s="38">
        <f t="shared" si="99"/>
        <v>0</v>
      </c>
      <c r="W28" s="37"/>
      <c r="X28" s="139">
        <f t="shared" si="100"/>
        <v>0</v>
      </c>
      <c r="Y28" s="68"/>
      <c r="Z28" s="44">
        <f t="shared" si="101"/>
        <v>0</v>
      </c>
      <c r="AA28" s="64"/>
      <c r="AB28" s="65">
        <f t="shared" si="102"/>
        <v>0</v>
      </c>
      <c r="AC28" s="41"/>
      <c r="AD28" s="9">
        <f t="shared" si="103"/>
        <v>0</v>
      </c>
      <c r="AE28" s="41"/>
      <c r="AF28" s="9">
        <f t="shared" si="104"/>
        <v>0</v>
      </c>
      <c r="AG28" s="41"/>
      <c r="AH28" s="9">
        <f t="shared" si="105"/>
        <v>0</v>
      </c>
      <c r="AI28" s="2"/>
      <c r="AJ28" s="2"/>
      <c r="AK28" s="2"/>
      <c r="AL28" s="2"/>
      <c r="AM28" s="2"/>
      <c r="AN28" s="2"/>
    </row>
    <row r="29" spans="1:40" x14ac:dyDescent="0.25">
      <c r="A29" s="27">
        <f t="shared" si="15"/>
        <v>28</v>
      </c>
      <c r="B29" s="27"/>
      <c r="C29" s="27"/>
      <c r="F29" s="9">
        <f t="shared" si="91"/>
        <v>0</v>
      </c>
      <c r="G29" s="41"/>
      <c r="H29" s="9">
        <f t="shared" si="92"/>
        <v>0</v>
      </c>
      <c r="I29" s="69"/>
      <c r="J29" s="10">
        <f t="shared" si="93"/>
        <v>0</v>
      </c>
      <c r="K29" s="70"/>
      <c r="L29" s="67">
        <f t="shared" si="94"/>
        <v>0</v>
      </c>
      <c r="M29" s="66"/>
      <c r="N29" s="10">
        <f t="shared" si="95"/>
        <v>0</v>
      </c>
      <c r="O29" s="73"/>
      <c r="P29" s="72">
        <f t="shared" si="96"/>
        <v>0</v>
      </c>
      <c r="Q29" s="74"/>
      <c r="R29" s="72">
        <f t="shared" si="97"/>
        <v>0</v>
      </c>
      <c r="S29" s="30"/>
      <c r="T29" s="144">
        <f t="shared" si="98"/>
        <v>0</v>
      </c>
      <c r="U29" s="37"/>
      <c r="V29" s="38">
        <f t="shared" si="99"/>
        <v>0</v>
      </c>
      <c r="W29" s="37"/>
      <c r="X29" s="139">
        <f t="shared" si="100"/>
        <v>0</v>
      </c>
      <c r="Y29" s="68"/>
      <c r="Z29" s="44">
        <f t="shared" si="101"/>
        <v>0</v>
      </c>
      <c r="AA29" s="64"/>
      <c r="AB29" s="65">
        <f t="shared" si="102"/>
        <v>0</v>
      </c>
      <c r="AC29" s="41"/>
      <c r="AD29" s="9">
        <f t="shared" si="103"/>
        <v>0</v>
      </c>
      <c r="AE29" s="41"/>
      <c r="AF29" s="9">
        <f t="shared" si="104"/>
        <v>0</v>
      </c>
      <c r="AG29" s="41"/>
      <c r="AH29" s="9">
        <f t="shared" si="105"/>
        <v>0</v>
      </c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</sheetData>
  <sortState xmlns:xlrd2="http://schemas.microsoft.com/office/spreadsheetml/2017/richdata2" ref="B9:AN1830">
    <sortCondition descending="1" ref="D9:D1830"/>
  </sortState>
  <pageMargins left="0.25" right="0.25" top="0.75" bottom="0.75" header="0.3" footer="0.3"/>
  <pageSetup paperSize="8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572-055B-46B6-AEED-53240C1DCEF9}">
  <sheetPr>
    <pageSetUpPr fitToPage="1"/>
  </sheetPr>
  <dimension ref="A1:AH1835"/>
  <sheetViews>
    <sheetView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7" width="6.7109375" style="5" customWidth="1"/>
    <col min="8" max="8" width="6.7109375" style="6" customWidth="1"/>
    <col min="9" max="10" width="6.7109375" style="4" customWidth="1"/>
    <col min="11" max="11" width="6.7109375" style="7" customWidth="1"/>
    <col min="12" max="12" width="6.7109375" style="8" customWidth="1"/>
    <col min="13" max="13" width="6.7109375" style="7" customWidth="1"/>
    <col min="14" max="14" width="6.7109375" style="8" customWidth="1"/>
    <col min="15" max="15" width="6.7109375" style="24" customWidth="1"/>
    <col min="16" max="16" width="6.7109375" style="25" customWidth="1"/>
    <col min="17" max="17" width="6.7109375" style="24" customWidth="1"/>
    <col min="18" max="18" width="6.7109375" style="25" customWidth="1"/>
    <col min="19" max="19" width="6.7109375" style="32" customWidth="1"/>
    <col min="20" max="20" width="6.7109375" style="33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59" width="12.7109375" style="2" customWidth="1"/>
    <col min="60" max="16384" width="9.140625" style="2"/>
  </cols>
  <sheetData>
    <row r="1" spans="1:34" ht="15" customHeight="1" x14ac:dyDescent="0.25">
      <c r="A1" s="140"/>
      <c r="B1" s="21" t="s">
        <v>51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35" t="s">
        <v>168</v>
      </c>
      <c r="V1" s="36" t="s">
        <v>1</v>
      </c>
      <c r="W1" s="35" t="s">
        <v>168</v>
      </c>
      <c r="X1" s="36" t="s">
        <v>2</v>
      </c>
      <c r="Y1" s="42" t="s">
        <v>169</v>
      </c>
      <c r="Z1" s="43" t="s">
        <v>4</v>
      </c>
      <c r="AA1" s="17" t="s">
        <v>170</v>
      </c>
      <c r="AB1" s="17" t="s">
        <v>1</v>
      </c>
      <c r="AC1" s="15" t="s">
        <v>170</v>
      </c>
      <c r="AD1" s="16" t="s">
        <v>3</v>
      </c>
      <c r="AE1" s="15" t="s">
        <v>170</v>
      </c>
      <c r="AF1" s="16" t="s">
        <v>4</v>
      </c>
      <c r="AG1" s="15" t="s">
        <v>170</v>
      </c>
      <c r="AH1" s="16" t="s">
        <v>2</v>
      </c>
    </row>
    <row r="2" spans="1:34" x14ac:dyDescent="0.25">
      <c r="A2" s="26">
        <v>1</v>
      </c>
      <c r="B2" s="168" t="s">
        <v>181</v>
      </c>
      <c r="C2" s="168" t="s">
        <v>60</v>
      </c>
      <c r="D2" s="169">
        <f>H2+V2+X2</f>
        <v>872</v>
      </c>
      <c r="E2" s="41">
        <v>18.5</v>
      </c>
      <c r="F2" s="9">
        <f t="shared" ref="F2:F29" si="0">ROUNDDOWN(IF(E2=0,0,(1010/((60.38/E2)^1.1765))-10),0)</f>
        <v>241</v>
      </c>
      <c r="G2" s="146">
        <v>18.48</v>
      </c>
      <c r="H2" s="147">
        <f t="shared" ref="H2:H29" si="1">ROUNDDOWN(IF(G2=0,0,(1010/((62.58/G2)^1.0309))-10),0)</f>
        <v>277</v>
      </c>
      <c r="I2" s="69"/>
      <c r="J2" s="10">
        <f t="shared" ref="J2:J29" si="2">ROUNDDOWN(IF(I2=0,0,(1010/((60.38/I2)^1.1765))-10),0)</f>
        <v>0</v>
      </c>
      <c r="K2" s="70"/>
      <c r="L2" s="67">
        <f t="shared" ref="L2:L29" si="3">ROUNDDOWN(IF(K2=0,0,(1010/((18.28/K2)^1.2195))-10),0)</f>
        <v>0</v>
      </c>
      <c r="M2" s="66"/>
      <c r="N2" s="10">
        <f t="shared" ref="N2:N29" si="4">ROUNDDOWN(IF(M2=0,0,(1010/((71.02/M2)^1.1765))-10),0)</f>
        <v>0</v>
      </c>
      <c r="O2" s="73"/>
      <c r="P2" s="72">
        <f t="shared" ref="P2:P29" si="5">ROUNDDOWN(IF(O2=0,0,(1010/((60.38/O2)^1.1765))-10),0)</f>
        <v>0</v>
      </c>
      <c r="Q2" s="74"/>
      <c r="R2" s="72">
        <f t="shared" ref="R2:R29" si="6">ROUNDDOWN(IF(Q2=0,0,(1010/((71.02/Q2)^1.1765))-10),0)</f>
        <v>0</v>
      </c>
      <c r="S2" s="30"/>
      <c r="T2" s="144">
        <f t="shared" ref="T2:T29" si="7">ROUNDDOWN(IF(S2=0,0,(1010/((18.28/S2)^1.2195))-10),0)</f>
        <v>0</v>
      </c>
      <c r="U2" s="146">
        <v>7.38</v>
      </c>
      <c r="V2" s="149">
        <f t="shared" ref="V2" si="8">ROUNDDOWN(IF(U2=0,0,(1010/((18.28/U2)^1.2195))-10),0)</f>
        <v>324</v>
      </c>
      <c r="W2" s="146">
        <v>20.36</v>
      </c>
      <c r="X2" s="147">
        <f t="shared" ref="X2:X29" si="9">ROUNDDOWN(IF(W2=0,0,(1010/((60.38/W2)^1.1765))-10),0)</f>
        <v>271</v>
      </c>
      <c r="Y2" s="68"/>
      <c r="Z2" s="44">
        <f t="shared" ref="Z2" si="10">ROUNDDOWN(IF(Y2=0,0,(1010/((71.02/Y2)^1.1765))-10),0)</f>
        <v>0</v>
      </c>
      <c r="AA2" s="64"/>
      <c r="AB2" s="65">
        <f t="shared" ref="AB2" si="11">ROUNDDOWN(IF(AA2=0,0,(1010/((18.28/AA2)^1.2195))-10),0)</f>
        <v>0</v>
      </c>
      <c r="AC2" s="41"/>
      <c r="AD2" s="9">
        <f t="shared" ref="AD2" si="12">ROUNDDOWN(IF(AC2=0,0,(1010/((62.58/AC2)^1.0309))-10),0)</f>
        <v>0</v>
      </c>
      <c r="AE2" s="41"/>
      <c r="AF2" s="9">
        <f t="shared" ref="AF2" si="13">ROUNDDOWN(IF(AE2=0,0,(1010/((71.02/AE2)^1.1765))-10),0)</f>
        <v>0</v>
      </c>
      <c r="AG2" s="41"/>
      <c r="AH2" s="9">
        <f t="shared" ref="AH2:AH29" si="14">ROUNDDOWN(IF(AG2=0,0,(1010/((60.38/AG2)^1.1765))-10),0)</f>
        <v>0</v>
      </c>
    </row>
    <row r="3" spans="1:34" x14ac:dyDescent="0.25">
      <c r="A3" s="27">
        <f>A2+1</f>
        <v>2</v>
      </c>
      <c r="B3" s="170" t="s">
        <v>202</v>
      </c>
      <c r="C3" s="170" t="s">
        <v>8</v>
      </c>
      <c r="D3" s="169">
        <f>J3+AF3+AB3</f>
        <v>585</v>
      </c>
      <c r="E3" s="41"/>
      <c r="F3" s="9">
        <f t="shared" ref="F3:F14" si="15">ROUNDDOWN(IF(E3=0,0,(1010/((60.38/E3)^1.1765))-10),0)</f>
        <v>0</v>
      </c>
      <c r="G3" s="41"/>
      <c r="H3" s="9">
        <f t="shared" ref="H3:H14" si="16">ROUNDDOWN(IF(G3=0,0,(1010/((62.58/G3)^1.0309))-10),0)</f>
        <v>0</v>
      </c>
      <c r="I3" s="146">
        <v>12.44</v>
      </c>
      <c r="J3" s="147">
        <f t="shared" ref="J3" si="17">ROUNDDOWN(IF(I3=0,0,(1010/((60.38/I3)^1.1765))-10),0)</f>
        <v>147</v>
      </c>
      <c r="K3" s="70">
        <v>5.35</v>
      </c>
      <c r="L3" s="67">
        <f t="shared" ref="L3" si="18">ROUNDDOWN(IF(K3=0,0,(1010/((18.28/K3)^1.2195))-10),0)</f>
        <v>215</v>
      </c>
      <c r="M3" s="66">
        <v>12.51</v>
      </c>
      <c r="N3" s="10">
        <f t="shared" ref="N3" si="19">ROUNDDOWN(IF(M3=0,0,(1010/((71.02/M3)^1.1765))-10),0)</f>
        <v>120</v>
      </c>
      <c r="O3" s="73"/>
      <c r="P3" s="72">
        <f t="shared" ref="P3:P14" si="20">ROUNDDOWN(IF(O3=0,0,(1010/((60.38/O3)^1.1765))-10),0)</f>
        <v>0</v>
      </c>
      <c r="Q3" s="74"/>
      <c r="R3" s="72">
        <f t="shared" ref="R3:R14" si="21">ROUNDDOWN(IF(Q3=0,0,(1010/((71.02/Q3)^1.1765))-10),0)</f>
        <v>0</v>
      </c>
      <c r="S3" s="30"/>
      <c r="T3" s="144">
        <f t="shared" ref="T3:T14" si="22">ROUNDDOWN(IF(S3=0,0,(1010/((18.28/S3)^1.2195))-10),0)</f>
        <v>0</v>
      </c>
      <c r="U3" s="37"/>
      <c r="V3" s="38">
        <f t="shared" ref="V3:V14" si="23">ROUNDDOWN(IF(U3=0,0,(1010/((18.28/U3)^1.2195))-10),0)</f>
        <v>0</v>
      </c>
      <c r="W3" s="37"/>
      <c r="X3" s="139">
        <f t="shared" ref="X3:X14" si="24">ROUNDDOWN(IF(W3=0,0,(1010/((60.38/W3)^1.1765))-10),0)</f>
        <v>0</v>
      </c>
      <c r="Y3" s="68"/>
      <c r="Z3" s="44">
        <f t="shared" ref="Z3:Z14" si="25">ROUNDDOWN(IF(Y3=0,0,(1010/((71.02/Y3)^1.1765))-10),0)</f>
        <v>0</v>
      </c>
      <c r="AA3" s="148">
        <v>6.22</v>
      </c>
      <c r="AB3" s="149">
        <f t="shared" ref="AB3:AB12" si="26">ROUNDDOWN(IF(AA3=0,0,(1010/((18.28/AA3)^1.2195))-10),0)</f>
        <v>261</v>
      </c>
      <c r="AC3" s="41">
        <v>8.75</v>
      </c>
      <c r="AD3" s="9">
        <f t="shared" ref="AD3:AD14" si="27">ROUNDDOWN(IF(AC3=0,0,(1010/((62.58/AC3)^1.0309))-10),0)</f>
        <v>122</v>
      </c>
      <c r="AE3" s="146">
        <v>16.97</v>
      </c>
      <c r="AF3" s="147">
        <f t="shared" ref="AF3:AF12" si="28">ROUNDDOWN(IF(AE3=0,0,(1010/((71.02/AE3)^1.1765))-10),0)</f>
        <v>177</v>
      </c>
      <c r="AG3" s="41">
        <v>10.97</v>
      </c>
      <c r="AH3" s="9">
        <f t="shared" ref="AH3:AH12" si="29">ROUNDDOWN(IF(AG3=0,0,(1010/((60.38/AG3)^1.1765))-10),0)</f>
        <v>125</v>
      </c>
    </row>
    <row r="4" spans="1:34" x14ac:dyDescent="0.25">
      <c r="A4" s="27">
        <f t="shared" ref="A4:A29" si="30">A3+1</f>
        <v>3</v>
      </c>
      <c r="B4" s="170" t="s">
        <v>182</v>
      </c>
      <c r="C4" s="170" t="s">
        <v>72</v>
      </c>
      <c r="D4" s="169">
        <f>N4+V4+AH4</f>
        <v>394</v>
      </c>
      <c r="E4" s="41">
        <v>9.58</v>
      </c>
      <c r="F4" s="9">
        <f t="shared" si="15"/>
        <v>105</v>
      </c>
      <c r="G4" s="41"/>
      <c r="H4" s="9">
        <f t="shared" si="16"/>
        <v>0</v>
      </c>
      <c r="I4" s="69"/>
      <c r="J4" s="10">
        <f t="shared" ref="J4:J14" si="31">ROUNDDOWN(IF(I4=0,0,(1010/((60.38/I4)^1.1765))-10),0)</f>
        <v>0</v>
      </c>
      <c r="K4" s="70"/>
      <c r="L4" s="67">
        <f t="shared" ref="L4:L14" si="32">ROUNDDOWN(IF(K4=0,0,(1010/((18.28/K4)^1.2195))-10),0)</f>
        <v>0</v>
      </c>
      <c r="M4" s="146">
        <v>12.41</v>
      </c>
      <c r="N4" s="147">
        <f t="shared" ref="N4:N14" si="33">ROUNDDOWN(IF(M4=0,0,(1010/((71.02/M4)^1.1765))-10),0)</f>
        <v>119</v>
      </c>
      <c r="O4" s="73"/>
      <c r="P4" s="72">
        <f t="shared" si="20"/>
        <v>0</v>
      </c>
      <c r="Q4" s="74"/>
      <c r="R4" s="72">
        <f t="shared" si="21"/>
        <v>0</v>
      </c>
      <c r="S4" s="68"/>
      <c r="T4" s="144">
        <f t="shared" si="22"/>
        <v>0</v>
      </c>
      <c r="U4" s="146">
        <v>4.32</v>
      </c>
      <c r="V4" s="149">
        <f t="shared" si="23"/>
        <v>163</v>
      </c>
      <c r="W4" s="156">
        <v>9.6300000000000008</v>
      </c>
      <c r="X4" s="139">
        <f t="shared" si="24"/>
        <v>106</v>
      </c>
      <c r="Y4" s="68"/>
      <c r="Z4" s="44">
        <f t="shared" si="25"/>
        <v>0</v>
      </c>
      <c r="AA4" s="64">
        <v>4.28</v>
      </c>
      <c r="AB4" s="65">
        <f t="shared" si="26"/>
        <v>161</v>
      </c>
      <c r="AC4" s="41"/>
      <c r="AD4" s="9">
        <f t="shared" si="27"/>
        <v>0</v>
      </c>
      <c r="AE4" s="41"/>
      <c r="AF4" s="9">
        <f t="shared" si="28"/>
        <v>0</v>
      </c>
      <c r="AG4" s="146">
        <v>10.07</v>
      </c>
      <c r="AH4" s="147">
        <f t="shared" si="29"/>
        <v>112</v>
      </c>
    </row>
    <row r="5" spans="1:34" x14ac:dyDescent="0.25">
      <c r="A5" s="27">
        <f t="shared" si="30"/>
        <v>4</v>
      </c>
      <c r="B5" s="170" t="s">
        <v>66</v>
      </c>
      <c r="C5" s="170" t="s">
        <v>36</v>
      </c>
      <c r="D5" s="169">
        <f>R5+AB5+AH5</f>
        <v>392</v>
      </c>
      <c r="E5" s="41"/>
      <c r="F5" s="9">
        <f t="shared" si="15"/>
        <v>0</v>
      </c>
      <c r="G5" s="41"/>
      <c r="H5" s="9">
        <f t="shared" si="16"/>
        <v>0</v>
      </c>
      <c r="I5" s="69"/>
      <c r="J5" s="10">
        <f t="shared" si="31"/>
        <v>0</v>
      </c>
      <c r="K5" s="70"/>
      <c r="L5" s="67">
        <f t="shared" si="32"/>
        <v>0</v>
      </c>
      <c r="M5" s="66"/>
      <c r="N5" s="10">
        <f t="shared" si="33"/>
        <v>0</v>
      </c>
      <c r="O5" s="73">
        <v>7.37</v>
      </c>
      <c r="P5" s="72">
        <f t="shared" si="20"/>
        <v>75</v>
      </c>
      <c r="Q5" s="146">
        <v>9.32</v>
      </c>
      <c r="R5" s="147">
        <f t="shared" si="21"/>
        <v>82</v>
      </c>
      <c r="S5" s="30"/>
      <c r="T5" s="144">
        <f t="shared" si="22"/>
        <v>0</v>
      </c>
      <c r="U5" s="37"/>
      <c r="V5" s="38">
        <f t="shared" si="23"/>
        <v>0</v>
      </c>
      <c r="W5" s="37"/>
      <c r="X5" s="139">
        <f t="shared" si="24"/>
        <v>0</v>
      </c>
      <c r="Y5" s="68">
        <v>7.88</v>
      </c>
      <c r="Z5" s="44">
        <f t="shared" si="25"/>
        <v>66</v>
      </c>
      <c r="AA5" s="148">
        <v>4.34</v>
      </c>
      <c r="AB5" s="149">
        <f t="shared" si="26"/>
        <v>164</v>
      </c>
      <c r="AC5" s="41"/>
      <c r="AD5" s="9">
        <f t="shared" si="27"/>
        <v>0</v>
      </c>
      <c r="AE5" s="41">
        <v>12.09</v>
      </c>
      <c r="AF5" s="9">
        <f t="shared" si="28"/>
        <v>115</v>
      </c>
      <c r="AG5" s="146">
        <v>12.39</v>
      </c>
      <c r="AH5" s="147">
        <f t="shared" si="29"/>
        <v>146</v>
      </c>
    </row>
    <row r="6" spans="1:34" x14ac:dyDescent="0.25">
      <c r="A6" s="27">
        <f t="shared" si="30"/>
        <v>5</v>
      </c>
      <c r="B6" s="170" t="s">
        <v>272</v>
      </c>
      <c r="C6" s="170" t="s">
        <v>28</v>
      </c>
      <c r="D6" s="169">
        <f>AB6+AH6</f>
        <v>358</v>
      </c>
      <c r="E6" s="14"/>
      <c r="F6" s="9">
        <f t="shared" si="15"/>
        <v>0</v>
      </c>
      <c r="G6" s="41"/>
      <c r="H6" s="9">
        <f t="shared" si="16"/>
        <v>0</v>
      </c>
      <c r="I6" s="69"/>
      <c r="J6" s="10">
        <f t="shared" si="31"/>
        <v>0</v>
      </c>
      <c r="K6" s="70"/>
      <c r="L6" s="67">
        <f t="shared" si="32"/>
        <v>0</v>
      </c>
      <c r="M6" s="66"/>
      <c r="N6" s="10">
        <f t="shared" si="33"/>
        <v>0</v>
      </c>
      <c r="O6" s="73"/>
      <c r="P6" s="72">
        <f t="shared" si="20"/>
        <v>0</v>
      </c>
      <c r="Q6" s="74"/>
      <c r="R6" s="72">
        <f t="shared" si="21"/>
        <v>0</v>
      </c>
      <c r="S6" s="30"/>
      <c r="T6" s="144">
        <f t="shared" si="22"/>
        <v>0</v>
      </c>
      <c r="U6" s="37"/>
      <c r="V6" s="38">
        <f t="shared" si="23"/>
        <v>0</v>
      </c>
      <c r="W6" s="37"/>
      <c r="X6" s="139">
        <f t="shared" si="24"/>
        <v>0</v>
      </c>
      <c r="Y6" s="68"/>
      <c r="Z6" s="44">
        <f t="shared" si="25"/>
        <v>0</v>
      </c>
      <c r="AA6" s="148">
        <v>5.29</v>
      </c>
      <c r="AB6" s="149">
        <f t="shared" si="26"/>
        <v>212</v>
      </c>
      <c r="AC6" s="41">
        <v>9.6999999999999993</v>
      </c>
      <c r="AD6" s="9">
        <f t="shared" si="27"/>
        <v>137</v>
      </c>
      <c r="AE6" s="41">
        <v>8.98</v>
      </c>
      <c r="AF6" s="9">
        <f t="shared" si="28"/>
        <v>78</v>
      </c>
      <c r="AG6" s="146">
        <v>12.39</v>
      </c>
      <c r="AH6" s="147">
        <f t="shared" si="29"/>
        <v>146</v>
      </c>
    </row>
    <row r="7" spans="1:34" x14ac:dyDescent="0.25">
      <c r="A7" s="27">
        <f t="shared" si="30"/>
        <v>6</v>
      </c>
      <c r="B7" s="170" t="s">
        <v>275</v>
      </c>
      <c r="C7" s="170" t="s">
        <v>36</v>
      </c>
      <c r="D7" s="169">
        <f>AB7+AH7</f>
        <v>256</v>
      </c>
      <c r="E7" s="41"/>
      <c r="F7" s="9">
        <f t="shared" si="15"/>
        <v>0</v>
      </c>
      <c r="G7" s="41"/>
      <c r="H7" s="9">
        <f t="shared" si="16"/>
        <v>0</v>
      </c>
      <c r="I7" s="69"/>
      <c r="J7" s="10">
        <f t="shared" si="31"/>
        <v>0</v>
      </c>
      <c r="K7" s="70"/>
      <c r="L7" s="67">
        <f t="shared" si="32"/>
        <v>0</v>
      </c>
      <c r="M7" s="66"/>
      <c r="N7" s="10">
        <f t="shared" si="33"/>
        <v>0</v>
      </c>
      <c r="O7" s="73"/>
      <c r="P7" s="72">
        <f t="shared" si="20"/>
        <v>0</v>
      </c>
      <c r="Q7" s="74"/>
      <c r="R7" s="72">
        <f t="shared" si="21"/>
        <v>0</v>
      </c>
      <c r="S7" s="30"/>
      <c r="T7" s="144">
        <f t="shared" si="22"/>
        <v>0</v>
      </c>
      <c r="U7" s="37"/>
      <c r="V7" s="38">
        <f t="shared" si="23"/>
        <v>0</v>
      </c>
      <c r="W7" s="37"/>
      <c r="X7" s="139">
        <f t="shared" si="24"/>
        <v>0</v>
      </c>
      <c r="Y7" s="68"/>
      <c r="Z7" s="44">
        <f t="shared" si="25"/>
        <v>0</v>
      </c>
      <c r="AA7" s="148">
        <v>4.13</v>
      </c>
      <c r="AB7" s="149">
        <f t="shared" si="26"/>
        <v>154</v>
      </c>
      <c r="AC7" s="41"/>
      <c r="AD7" s="9">
        <f t="shared" si="27"/>
        <v>0</v>
      </c>
      <c r="AE7" s="41">
        <v>6.56</v>
      </c>
      <c r="AF7" s="9">
        <f t="shared" si="28"/>
        <v>51</v>
      </c>
      <c r="AG7" s="146">
        <v>9.3699999999999992</v>
      </c>
      <c r="AH7" s="147">
        <f t="shared" si="29"/>
        <v>102</v>
      </c>
    </row>
    <row r="8" spans="1:34" x14ac:dyDescent="0.25">
      <c r="A8" s="27">
        <f t="shared" si="30"/>
        <v>7</v>
      </c>
      <c r="B8" s="27" t="s">
        <v>232</v>
      </c>
      <c r="C8" s="27" t="s">
        <v>72</v>
      </c>
      <c r="D8" s="11">
        <f>V8+X8</f>
        <v>197</v>
      </c>
      <c r="E8" s="41"/>
      <c r="F8" s="9">
        <f t="shared" si="15"/>
        <v>0</v>
      </c>
      <c r="G8" s="41"/>
      <c r="H8" s="9">
        <f t="shared" si="16"/>
        <v>0</v>
      </c>
      <c r="I8" s="69"/>
      <c r="J8" s="10">
        <f t="shared" si="31"/>
        <v>0</v>
      </c>
      <c r="K8" s="70"/>
      <c r="L8" s="67">
        <f t="shared" si="32"/>
        <v>0</v>
      </c>
      <c r="M8" s="66"/>
      <c r="N8" s="10">
        <f t="shared" si="33"/>
        <v>0</v>
      </c>
      <c r="O8" s="73"/>
      <c r="P8" s="72">
        <f t="shared" si="20"/>
        <v>0</v>
      </c>
      <c r="Q8" s="74"/>
      <c r="R8" s="72">
        <f t="shared" si="21"/>
        <v>0</v>
      </c>
      <c r="S8" s="30"/>
      <c r="T8" s="144">
        <f t="shared" si="22"/>
        <v>0</v>
      </c>
      <c r="U8" s="146">
        <v>3.53</v>
      </c>
      <c r="V8" s="149">
        <f t="shared" si="23"/>
        <v>125</v>
      </c>
      <c r="W8" s="146">
        <v>7.19</v>
      </c>
      <c r="X8" s="147">
        <f t="shared" si="24"/>
        <v>72</v>
      </c>
      <c r="Y8" s="68"/>
      <c r="Z8" s="44">
        <f t="shared" si="25"/>
        <v>0</v>
      </c>
      <c r="AA8" s="64"/>
      <c r="AB8" s="65">
        <f t="shared" si="26"/>
        <v>0</v>
      </c>
      <c r="AC8" s="41"/>
      <c r="AD8" s="9">
        <f t="shared" si="27"/>
        <v>0</v>
      </c>
      <c r="AE8" s="41"/>
      <c r="AF8" s="9">
        <f t="shared" si="28"/>
        <v>0</v>
      </c>
      <c r="AG8" s="41"/>
      <c r="AH8" s="9">
        <f t="shared" si="29"/>
        <v>0</v>
      </c>
    </row>
    <row r="9" spans="1:34" x14ac:dyDescent="0.25">
      <c r="A9" s="27">
        <f t="shared" si="30"/>
        <v>8</v>
      </c>
      <c r="B9" s="170" t="s">
        <v>273</v>
      </c>
      <c r="C9" s="170" t="s">
        <v>28</v>
      </c>
      <c r="D9" s="169">
        <f>AH9</f>
        <v>148</v>
      </c>
      <c r="E9" s="41"/>
      <c r="F9" s="9">
        <f t="shared" si="15"/>
        <v>0</v>
      </c>
      <c r="G9" s="41"/>
      <c r="H9" s="9">
        <f t="shared" si="16"/>
        <v>0</v>
      </c>
      <c r="I9" s="69"/>
      <c r="J9" s="10">
        <f t="shared" si="31"/>
        <v>0</v>
      </c>
      <c r="K9" s="70"/>
      <c r="L9" s="67">
        <f t="shared" si="32"/>
        <v>0</v>
      </c>
      <c r="M9" s="66"/>
      <c r="N9" s="10">
        <f t="shared" si="33"/>
        <v>0</v>
      </c>
      <c r="O9" s="73"/>
      <c r="P9" s="72">
        <f t="shared" si="20"/>
        <v>0</v>
      </c>
      <c r="Q9" s="74"/>
      <c r="R9" s="72">
        <f t="shared" si="21"/>
        <v>0</v>
      </c>
      <c r="S9" s="30"/>
      <c r="T9" s="144">
        <f t="shared" si="22"/>
        <v>0</v>
      </c>
      <c r="U9" s="37"/>
      <c r="V9" s="38">
        <f t="shared" si="23"/>
        <v>0</v>
      </c>
      <c r="W9" s="37"/>
      <c r="X9" s="139">
        <f t="shared" si="24"/>
        <v>0</v>
      </c>
      <c r="Y9" s="68"/>
      <c r="Z9" s="44">
        <f t="shared" si="25"/>
        <v>0</v>
      </c>
      <c r="AA9" s="64"/>
      <c r="AB9" s="65">
        <f t="shared" si="26"/>
        <v>0</v>
      </c>
      <c r="AC9" s="41"/>
      <c r="AD9" s="9">
        <f t="shared" si="27"/>
        <v>0</v>
      </c>
      <c r="AE9" s="41"/>
      <c r="AF9" s="9">
        <f t="shared" si="28"/>
        <v>0</v>
      </c>
      <c r="AG9" s="146">
        <v>12.51</v>
      </c>
      <c r="AH9" s="147">
        <f t="shared" si="29"/>
        <v>148</v>
      </c>
    </row>
    <row r="10" spans="1:34" x14ac:dyDescent="0.25">
      <c r="A10" s="27">
        <f t="shared" si="30"/>
        <v>9</v>
      </c>
      <c r="B10" s="27" t="s">
        <v>233</v>
      </c>
      <c r="C10" s="27" t="s">
        <v>72</v>
      </c>
      <c r="D10" s="11">
        <f>X10</f>
        <v>133</v>
      </c>
      <c r="E10" s="14"/>
      <c r="F10" s="9">
        <f t="shared" si="15"/>
        <v>0</v>
      </c>
      <c r="G10" s="41"/>
      <c r="H10" s="9">
        <f t="shared" si="16"/>
        <v>0</v>
      </c>
      <c r="I10" s="69"/>
      <c r="J10" s="10">
        <f t="shared" si="31"/>
        <v>0</v>
      </c>
      <c r="K10" s="70"/>
      <c r="L10" s="67">
        <f t="shared" si="32"/>
        <v>0</v>
      </c>
      <c r="M10" s="66"/>
      <c r="N10" s="10">
        <f t="shared" si="33"/>
        <v>0</v>
      </c>
      <c r="O10" s="73"/>
      <c r="P10" s="72">
        <f t="shared" si="20"/>
        <v>0</v>
      </c>
      <c r="Q10" s="74"/>
      <c r="R10" s="72">
        <f t="shared" si="21"/>
        <v>0</v>
      </c>
      <c r="S10" s="30"/>
      <c r="T10" s="144">
        <f t="shared" si="22"/>
        <v>0</v>
      </c>
      <c r="U10" s="37"/>
      <c r="V10" s="38">
        <f t="shared" si="23"/>
        <v>0</v>
      </c>
      <c r="W10" s="146">
        <v>11.53</v>
      </c>
      <c r="X10" s="147">
        <f t="shared" si="24"/>
        <v>133</v>
      </c>
      <c r="Y10" s="68"/>
      <c r="Z10" s="44">
        <f t="shared" si="25"/>
        <v>0</v>
      </c>
      <c r="AA10" s="64"/>
      <c r="AB10" s="65">
        <f t="shared" si="26"/>
        <v>0</v>
      </c>
      <c r="AC10" s="41"/>
      <c r="AD10" s="9">
        <f t="shared" si="27"/>
        <v>0</v>
      </c>
      <c r="AE10" s="41"/>
      <c r="AF10" s="9">
        <f t="shared" si="28"/>
        <v>0</v>
      </c>
      <c r="AG10" s="41"/>
      <c r="AH10" s="9">
        <f t="shared" si="29"/>
        <v>0</v>
      </c>
    </row>
    <row r="11" spans="1:34" x14ac:dyDescent="0.25">
      <c r="A11" s="27">
        <f t="shared" si="30"/>
        <v>10</v>
      </c>
      <c r="B11" s="27" t="s">
        <v>266</v>
      </c>
      <c r="C11" s="27" t="s">
        <v>267</v>
      </c>
      <c r="D11" s="11">
        <f>Z11</f>
        <v>122</v>
      </c>
      <c r="E11" s="41"/>
      <c r="F11" s="9">
        <f t="shared" si="15"/>
        <v>0</v>
      </c>
      <c r="G11" s="41"/>
      <c r="H11" s="9">
        <f t="shared" si="16"/>
        <v>0</v>
      </c>
      <c r="I11" s="69"/>
      <c r="J11" s="10">
        <f t="shared" si="31"/>
        <v>0</v>
      </c>
      <c r="K11" s="70"/>
      <c r="L11" s="67">
        <f t="shared" si="32"/>
        <v>0</v>
      </c>
      <c r="M11" s="66"/>
      <c r="N11" s="10">
        <f t="shared" si="33"/>
        <v>0</v>
      </c>
      <c r="O11" s="73"/>
      <c r="P11" s="72">
        <f t="shared" si="20"/>
        <v>0</v>
      </c>
      <c r="Q11" s="74"/>
      <c r="R11" s="72">
        <f t="shared" si="21"/>
        <v>0</v>
      </c>
      <c r="S11" s="30"/>
      <c r="T11" s="144">
        <f t="shared" si="22"/>
        <v>0</v>
      </c>
      <c r="U11" s="37"/>
      <c r="V11" s="38">
        <f t="shared" si="23"/>
        <v>0</v>
      </c>
      <c r="W11" s="37"/>
      <c r="X11" s="139">
        <f t="shared" si="24"/>
        <v>0</v>
      </c>
      <c r="Y11" s="146">
        <v>12.64</v>
      </c>
      <c r="Z11" s="147">
        <f t="shared" si="25"/>
        <v>122</v>
      </c>
      <c r="AA11" s="64"/>
      <c r="AB11" s="65">
        <f t="shared" si="26"/>
        <v>0</v>
      </c>
      <c r="AC11" s="41"/>
      <c r="AD11" s="9">
        <f t="shared" si="27"/>
        <v>0</v>
      </c>
      <c r="AE11" s="41"/>
      <c r="AF11" s="9">
        <f t="shared" si="28"/>
        <v>0</v>
      </c>
      <c r="AG11" s="41"/>
      <c r="AH11" s="9">
        <f t="shared" si="29"/>
        <v>0</v>
      </c>
    </row>
    <row r="12" spans="1:34" x14ac:dyDescent="0.25">
      <c r="A12" s="27">
        <f t="shared" si="30"/>
        <v>11</v>
      </c>
      <c r="B12" s="27" t="s">
        <v>213</v>
      </c>
      <c r="C12" s="27" t="s">
        <v>19</v>
      </c>
      <c r="D12" s="11">
        <f>T12</f>
        <v>121</v>
      </c>
      <c r="E12" s="14"/>
      <c r="F12" s="9">
        <f t="shared" si="15"/>
        <v>0</v>
      </c>
      <c r="G12" s="41"/>
      <c r="H12" s="9">
        <f t="shared" si="16"/>
        <v>0</v>
      </c>
      <c r="I12" s="69"/>
      <c r="J12" s="10">
        <f t="shared" si="31"/>
        <v>0</v>
      </c>
      <c r="K12" s="70"/>
      <c r="L12" s="67">
        <f t="shared" si="32"/>
        <v>0</v>
      </c>
      <c r="M12" s="66"/>
      <c r="N12" s="10">
        <f t="shared" si="33"/>
        <v>0</v>
      </c>
      <c r="O12" s="73"/>
      <c r="P12" s="72">
        <f t="shared" si="20"/>
        <v>0</v>
      </c>
      <c r="Q12" s="74"/>
      <c r="R12" s="72">
        <f t="shared" si="21"/>
        <v>0</v>
      </c>
      <c r="S12" s="146">
        <v>3.43</v>
      </c>
      <c r="T12" s="149">
        <f t="shared" si="22"/>
        <v>121</v>
      </c>
      <c r="U12" s="37"/>
      <c r="V12" s="38">
        <f t="shared" si="23"/>
        <v>0</v>
      </c>
      <c r="W12" s="37"/>
      <c r="X12" s="139">
        <f t="shared" si="24"/>
        <v>0</v>
      </c>
      <c r="Y12" s="68"/>
      <c r="Z12" s="44">
        <f t="shared" si="25"/>
        <v>0</v>
      </c>
      <c r="AA12" s="64"/>
      <c r="AB12" s="65">
        <f t="shared" si="26"/>
        <v>0</v>
      </c>
      <c r="AC12" s="41"/>
      <c r="AD12" s="9">
        <f t="shared" si="27"/>
        <v>0</v>
      </c>
      <c r="AE12" s="41"/>
      <c r="AF12" s="9">
        <f t="shared" si="28"/>
        <v>0</v>
      </c>
      <c r="AG12" s="41"/>
      <c r="AH12" s="9">
        <f t="shared" si="29"/>
        <v>0</v>
      </c>
    </row>
    <row r="13" spans="1:34" x14ac:dyDescent="0.25">
      <c r="A13" s="27">
        <f t="shared" si="30"/>
        <v>12</v>
      </c>
      <c r="B13" s="27" t="s">
        <v>268</v>
      </c>
      <c r="C13" s="27" t="s">
        <v>269</v>
      </c>
      <c r="D13" s="11">
        <f>Z13</f>
        <v>82</v>
      </c>
      <c r="E13" s="14"/>
      <c r="F13" s="9">
        <f t="shared" si="15"/>
        <v>0</v>
      </c>
      <c r="G13" s="41"/>
      <c r="H13" s="9">
        <f t="shared" si="16"/>
        <v>0</v>
      </c>
      <c r="I13" s="69"/>
      <c r="J13" s="10">
        <f t="shared" si="31"/>
        <v>0</v>
      </c>
      <c r="K13" s="70"/>
      <c r="L13" s="67">
        <f t="shared" si="32"/>
        <v>0</v>
      </c>
      <c r="M13" s="66"/>
      <c r="N13" s="10">
        <f t="shared" si="33"/>
        <v>0</v>
      </c>
      <c r="O13" s="73"/>
      <c r="P13" s="72">
        <f t="shared" si="20"/>
        <v>0</v>
      </c>
      <c r="Q13" s="74"/>
      <c r="R13" s="72">
        <f t="shared" si="21"/>
        <v>0</v>
      </c>
      <c r="S13" s="30"/>
      <c r="T13" s="144">
        <f t="shared" si="22"/>
        <v>0</v>
      </c>
      <c r="U13" s="37"/>
      <c r="V13" s="38">
        <f t="shared" si="23"/>
        <v>0</v>
      </c>
      <c r="W13" s="37"/>
      <c r="X13" s="139">
        <f t="shared" si="24"/>
        <v>0</v>
      </c>
      <c r="Y13" s="146">
        <v>9.32</v>
      </c>
      <c r="Z13" s="147">
        <f t="shared" si="25"/>
        <v>82</v>
      </c>
      <c r="AA13" s="64"/>
      <c r="AB13" s="65">
        <f t="shared" ref="AB13" si="34">ROUNDDOWN(IF(AA13=0,0,(1010/((18.28/AA13)^1.2195))-10),0)</f>
        <v>0</v>
      </c>
      <c r="AC13" s="41"/>
      <c r="AD13" s="9">
        <f t="shared" si="27"/>
        <v>0</v>
      </c>
      <c r="AE13" s="41"/>
      <c r="AF13" s="9">
        <f t="shared" ref="AF13" si="35">ROUNDDOWN(IF(AE13=0,0,(1010/((71.02/AE13)^1.1765))-10),0)</f>
        <v>0</v>
      </c>
      <c r="AG13" s="41"/>
      <c r="AH13" s="9">
        <f t="shared" ref="AH13" si="36">ROUNDDOWN(IF(AG13=0,0,(1010/((60.38/AG13)^1.1765))-10),0)</f>
        <v>0</v>
      </c>
    </row>
    <row r="14" spans="1:34" x14ac:dyDescent="0.25">
      <c r="A14" s="27">
        <f t="shared" si="30"/>
        <v>13</v>
      </c>
      <c r="B14" s="170" t="s">
        <v>274</v>
      </c>
      <c r="C14" s="170" t="s">
        <v>8</v>
      </c>
      <c r="D14" s="169">
        <f>+AF14</f>
        <v>57</v>
      </c>
      <c r="E14" s="41"/>
      <c r="F14" s="9">
        <f t="shared" si="15"/>
        <v>0</v>
      </c>
      <c r="G14" s="41"/>
      <c r="H14" s="9">
        <f t="shared" si="16"/>
        <v>0</v>
      </c>
      <c r="I14" s="69"/>
      <c r="J14" s="10">
        <f t="shared" si="31"/>
        <v>0</v>
      </c>
      <c r="K14" s="70"/>
      <c r="L14" s="67">
        <f t="shared" si="32"/>
        <v>0</v>
      </c>
      <c r="M14" s="66"/>
      <c r="N14" s="10">
        <f t="shared" si="33"/>
        <v>0</v>
      </c>
      <c r="O14" s="73"/>
      <c r="P14" s="72">
        <f t="shared" si="20"/>
        <v>0</v>
      </c>
      <c r="Q14" s="74"/>
      <c r="R14" s="72">
        <f t="shared" si="21"/>
        <v>0</v>
      </c>
      <c r="S14" s="30"/>
      <c r="T14" s="144">
        <f t="shared" si="22"/>
        <v>0</v>
      </c>
      <c r="U14" s="37"/>
      <c r="V14" s="38">
        <f t="shared" si="23"/>
        <v>0</v>
      </c>
      <c r="W14" s="37"/>
      <c r="X14" s="139">
        <f t="shared" si="24"/>
        <v>0</v>
      </c>
      <c r="Y14" s="68"/>
      <c r="Z14" s="44">
        <f t="shared" si="25"/>
        <v>0</v>
      </c>
      <c r="AA14" s="148">
        <v>3.83</v>
      </c>
      <c r="AB14" s="149">
        <f>ROUNDDOWN(IF(AA14=0,0,(1010/((18.28/AA14)^1.2195))-10),0)</f>
        <v>140</v>
      </c>
      <c r="AC14" s="41"/>
      <c r="AD14" s="9">
        <f t="shared" si="27"/>
        <v>0</v>
      </c>
      <c r="AE14" s="146">
        <v>7.16</v>
      </c>
      <c r="AF14" s="147">
        <f>ROUNDDOWN(IF(AE14=0,0,(1010/((71.02/AE14)^1.1765))-10),0)</f>
        <v>57</v>
      </c>
      <c r="AG14" s="41">
        <v>5.12</v>
      </c>
      <c r="AH14" s="9">
        <f>ROUNDDOWN(IF(AG14=0,0,(1010/((60.38/AG14)^1.1765))-10),0)</f>
        <v>45</v>
      </c>
    </row>
    <row r="15" spans="1:34" x14ac:dyDescent="0.25">
      <c r="A15" s="27">
        <f t="shared" si="30"/>
        <v>14</v>
      </c>
      <c r="B15" s="170" t="s">
        <v>276</v>
      </c>
      <c r="C15" s="170" t="s">
        <v>28</v>
      </c>
      <c r="D15" s="169">
        <f>AF15</f>
        <v>27</v>
      </c>
      <c r="E15" s="14"/>
      <c r="F15" s="9">
        <f t="shared" ref="F15:F17" si="37">ROUNDDOWN(IF(E15=0,0,(1010/((60.38/E15)^1.1765))-10),0)</f>
        <v>0</v>
      </c>
      <c r="G15" s="41"/>
      <c r="H15" s="9">
        <f t="shared" ref="H15:H17" si="38">ROUNDDOWN(IF(G15=0,0,(1010/((62.58/G15)^1.0309))-10),0)</f>
        <v>0</v>
      </c>
      <c r="I15" s="69"/>
      <c r="J15" s="10">
        <f t="shared" ref="J15:J17" si="39">ROUNDDOWN(IF(I15=0,0,(1010/((60.38/I15)^1.1765))-10),0)</f>
        <v>0</v>
      </c>
      <c r="K15" s="70"/>
      <c r="L15" s="67">
        <f t="shared" ref="L15:L17" si="40">ROUNDDOWN(IF(K15=0,0,(1010/((18.28/K15)^1.2195))-10),0)</f>
        <v>0</v>
      </c>
      <c r="M15" s="66"/>
      <c r="N15" s="10">
        <f t="shared" ref="N15:N17" si="41">ROUNDDOWN(IF(M15=0,0,(1010/((71.02/M15)^1.1765))-10),0)</f>
        <v>0</v>
      </c>
      <c r="O15" s="73"/>
      <c r="P15" s="72">
        <f t="shared" ref="P15:P17" si="42">ROUNDDOWN(IF(O15=0,0,(1010/((60.38/O15)^1.1765))-10),0)</f>
        <v>0</v>
      </c>
      <c r="Q15" s="74"/>
      <c r="R15" s="72">
        <f t="shared" ref="R15:R17" si="43">ROUNDDOWN(IF(Q15=0,0,(1010/((71.02/Q15)^1.1765))-10),0)</f>
        <v>0</v>
      </c>
      <c r="S15" s="30"/>
      <c r="T15" s="144">
        <f t="shared" ref="T15:T17" si="44">ROUNDDOWN(IF(S15=0,0,(1010/((18.28/S15)^1.2195))-10),0)</f>
        <v>0</v>
      </c>
      <c r="U15" s="37"/>
      <c r="V15" s="38">
        <f t="shared" ref="V15:V17" si="45">ROUNDDOWN(IF(U15=0,0,(1010/((18.28/U15)^1.2195))-10),0)</f>
        <v>0</v>
      </c>
      <c r="W15" s="37"/>
      <c r="X15" s="139">
        <f t="shared" ref="X15:X17" si="46">ROUNDDOWN(IF(W15=0,0,(1010/((60.38/W15)^1.1765))-10),0)</f>
        <v>0</v>
      </c>
      <c r="Y15" s="68"/>
      <c r="Z15" s="44">
        <f t="shared" ref="Z15:Z17" si="47">ROUNDDOWN(IF(Y15=0,0,(1010/((71.02/Y15)^1.1765))-10),0)</f>
        <v>0</v>
      </c>
      <c r="AA15" s="64"/>
      <c r="AB15" s="65">
        <f t="shared" ref="AB15:AB17" si="48">ROUNDDOWN(IF(AA15=0,0,(1010/((18.28/AA15)^1.2195))-10),0)</f>
        <v>0</v>
      </c>
      <c r="AC15" s="41"/>
      <c r="AD15" s="9">
        <f t="shared" ref="AD15:AD17" si="49">ROUNDDOWN(IF(AC15=0,0,(1010/((62.58/AC15)^1.0309))-10),0)</f>
        <v>0</v>
      </c>
      <c r="AE15" s="146">
        <v>4.3499999999999996</v>
      </c>
      <c r="AF15" s="147">
        <f t="shared" ref="AF15:AF17" si="50">ROUNDDOWN(IF(AE15=0,0,(1010/((71.02/AE15)^1.1765))-10),0)</f>
        <v>27</v>
      </c>
      <c r="AG15" s="41"/>
      <c r="AH15" s="9">
        <f t="shared" ref="AH15:AH17" si="51">ROUNDDOWN(IF(AG15=0,0,(1010/((60.38/AG15)^1.1765))-10),0)</f>
        <v>0</v>
      </c>
    </row>
    <row r="16" spans="1:34" x14ac:dyDescent="0.25">
      <c r="A16" s="27">
        <f t="shared" si="30"/>
        <v>15</v>
      </c>
      <c r="B16" s="27"/>
      <c r="C16" s="27"/>
      <c r="D16" s="11"/>
      <c r="E16" s="14"/>
      <c r="F16" s="9">
        <f t="shared" si="37"/>
        <v>0</v>
      </c>
      <c r="G16" s="41"/>
      <c r="H16" s="9">
        <f t="shared" si="38"/>
        <v>0</v>
      </c>
      <c r="I16" s="69"/>
      <c r="J16" s="10">
        <f t="shared" si="39"/>
        <v>0</v>
      </c>
      <c r="K16" s="70"/>
      <c r="L16" s="67">
        <f t="shared" si="40"/>
        <v>0</v>
      </c>
      <c r="M16" s="66"/>
      <c r="N16" s="10">
        <f t="shared" si="41"/>
        <v>0</v>
      </c>
      <c r="O16" s="73"/>
      <c r="P16" s="72">
        <f t="shared" si="42"/>
        <v>0</v>
      </c>
      <c r="Q16" s="74"/>
      <c r="R16" s="72">
        <f t="shared" si="43"/>
        <v>0</v>
      </c>
      <c r="S16" s="30"/>
      <c r="T16" s="144">
        <f t="shared" si="44"/>
        <v>0</v>
      </c>
      <c r="U16" s="37"/>
      <c r="V16" s="38">
        <f t="shared" si="45"/>
        <v>0</v>
      </c>
      <c r="W16" s="37"/>
      <c r="X16" s="139">
        <f t="shared" si="46"/>
        <v>0</v>
      </c>
      <c r="Y16" s="68"/>
      <c r="Z16" s="44">
        <f t="shared" si="47"/>
        <v>0</v>
      </c>
      <c r="AA16" s="64"/>
      <c r="AB16" s="65">
        <f t="shared" si="48"/>
        <v>0</v>
      </c>
      <c r="AC16" s="41"/>
      <c r="AD16" s="9">
        <f t="shared" si="49"/>
        <v>0</v>
      </c>
      <c r="AE16" s="41"/>
      <c r="AF16" s="9">
        <f t="shared" si="50"/>
        <v>0</v>
      </c>
      <c r="AG16" s="41"/>
      <c r="AH16" s="9">
        <f t="shared" si="51"/>
        <v>0</v>
      </c>
    </row>
    <row r="17" spans="1:34" x14ac:dyDescent="0.25">
      <c r="A17" s="27">
        <f t="shared" si="30"/>
        <v>16</v>
      </c>
      <c r="B17" s="27"/>
      <c r="C17" s="27"/>
      <c r="D17" s="11"/>
      <c r="E17" s="14"/>
      <c r="F17" s="9">
        <f t="shared" si="37"/>
        <v>0</v>
      </c>
      <c r="G17" s="41"/>
      <c r="H17" s="9">
        <f t="shared" si="38"/>
        <v>0</v>
      </c>
      <c r="I17" s="69"/>
      <c r="J17" s="10">
        <f t="shared" si="39"/>
        <v>0</v>
      </c>
      <c r="K17" s="70"/>
      <c r="L17" s="67">
        <f t="shared" si="40"/>
        <v>0</v>
      </c>
      <c r="M17" s="66"/>
      <c r="N17" s="10">
        <f t="shared" si="41"/>
        <v>0</v>
      </c>
      <c r="O17" s="73"/>
      <c r="P17" s="72">
        <f t="shared" si="42"/>
        <v>0</v>
      </c>
      <c r="Q17" s="74"/>
      <c r="R17" s="72">
        <f t="shared" si="43"/>
        <v>0</v>
      </c>
      <c r="S17" s="30"/>
      <c r="T17" s="144">
        <f t="shared" si="44"/>
        <v>0</v>
      </c>
      <c r="U17" s="37"/>
      <c r="V17" s="38">
        <f t="shared" si="45"/>
        <v>0</v>
      </c>
      <c r="W17" s="37"/>
      <c r="X17" s="139">
        <f t="shared" si="46"/>
        <v>0</v>
      </c>
      <c r="Y17" s="68"/>
      <c r="Z17" s="44">
        <f t="shared" si="47"/>
        <v>0</v>
      </c>
      <c r="AA17" s="64"/>
      <c r="AB17" s="65">
        <f t="shared" si="48"/>
        <v>0</v>
      </c>
      <c r="AC17" s="41"/>
      <c r="AD17" s="9">
        <f t="shared" si="49"/>
        <v>0</v>
      </c>
      <c r="AE17" s="41"/>
      <c r="AF17" s="9">
        <f t="shared" si="50"/>
        <v>0</v>
      </c>
      <c r="AG17" s="41"/>
      <c r="AH17" s="9">
        <f t="shared" si="51"/>
        <v>0</v>
      </c>
    </row>
    <row r="18" spans="1:34" x14ac:dyDescent="0.25">
      <c r="A18" s="27">
        <f t="shared" si="30"/>
        <v>17</v>
      </c>
      <c r="B18" s="27"/>
      <c r="C18" s="27"/>
      <c r="D18" s="11"/>
      <c r="E18" s="14"/>
      <c r="F18" s="9">
        <f t="shared" ref="F18:F20" si="52">ROUNDDOWN(IF(E18=0,0,(1010/((60.38/E18)^1.1765))-10),0)</f>
        <v>0</v>
      </c>
      <c r="G18" s="41"/>
      <c r="H18" s="9">
        <f t="shared" ref="H18:H20" si="53">ROUNDDOWN(IF(G18=0,0,(1010/((62.58/G18)^1.0309))-10),0)</f>
        <v>0</v>
      </c>
      <c r="I18" s="69"/>
      <c r="J18" s="10">
        <f t="shared" ref="J18:J20" si="54">ROUNDDOWN(IF(I18=0,0,(1010/((60.38/I18)^1.1765))-10),0)</f>
        <v>0</v>
      </c>
      <c r="K18" s="70"/>
      <c r="L18" s="67">
        <f t="shared" ref="L18:L20" si="55">ROUNDDOWN(IF(K18=0,0,(1010/((18.28/K18)^1.2195))-10),0)</f>
        <v>0</v>
      </c>
      <c r="M18" s="66"/>
      <c r="N18" s="10">
        <f t="shared" ref="N18:N20" si="56">ROUNDDOWN(IF(M18=0,0,(1010/((71.02/M18)^1.1765))-10),0)</f>
        <v>0</v>
      </c>
      <c r="O18" s="73"/>
      <c r="P18" s="72">
        <f t="shared" ref="P18:P20" si="57">ROUNDDOWN(IF(O18=0,0,(1010/((60.38/O18)^1.1765))-10),0)</f>
        <v>0</v>
      </c>
      <c r="Q18" s="74"/>
      <c r="R18" s="72">
        <f t="shared" ref="R18:R20" si="58">ROUNDDOWN(IF(Q18=0,0,(1010/((71.02/Q18)^1.1765))-10),0)</f>
        <v>0</v>
      </c>
      <c r="S18" s="30"/>
      <c r="T18" s="144">
        <f t="shared" ref="T18:T20" si="59">ROUNDDOWN(IF(S18=0,0,(1010/((18.28/S18)^1.2195))-10),0)</f>
        <v>0</v>
      </c>
      <c r="U18" s="37"/>
      <c r="V18" s="38">
        <f t="shared" ref="V18:V20" si="60">ROUNDDOWN(IF(U18=0,0,(1010/((18.28/U18)^1.2195))-10),0)</f>
        <v>0</v>
      </c>
      <c r="W18" s="37"/>
      <c r="X18" s="139">
        <f t="shared" ref="X18:X20" si="61">ROUNDDOWN(IF(W18=0,0,(1010/((60.38/W18)^1.1765))-10),0)</f>
        <v>0</v>
      </c>
      <c r="Y18" s="68"/>
      <c r="Z18" s="44">
        <f t="shared" ref="Z18:Z20" si="62">ROUNDDOWN(IF(Y18=0,0,(1010/((71.02/Y18)^1.1765))-10),0)</f>
        <v>0</v>
      </c>
      <c r="AA18" s="64"/>
      <c r="AB18" s="65">
        <f t="shared" ref="AB18:AB20" si="63">ROUNDDOWN(IF(AA18=0,0,(1010/((18.28/AA18)^1.2195))-10),0)</f>
        <v>0</v>
      </c>
      <c r="AC18" s="41"/>
      <c r="AD18" s="9">
        <f t="shared" ref="AD18:AD20" si="64">ROUNDDOWN(IF(AC18=0,0,(1010/((62.58/AC18)^1.0309))-10),0)</f>
        <v>0</v>
      </c>
      <c r="AE18" s="41"/>
      <c r="AF18" s="9">
        <f t="shared" ref="AF18:AF20" si="65">ROUNDDOWN(IF(AE18=0,0,(1010/((71.02/AE18)^1.1765))-10),0)</f>
        <v>0</v>
      </c>
      <c r="AG18" s="41"/>
      <c r="AH18" s="9">
        <f t="shared" ref="AH18:AH20" si="66">ROUNDDOWN(IF(AG18=0,0,(1010/((60.38/AG18)^1.1765))-10),0)</f>
        <v>0</v>
      </c>
    </row>
    <row r="19" spans="1:34" x14ac:dyDescent="0.25">
      <c r="A19" s="27">
        <f t="shared" si="30"/>
        <v>18</v>
      </c>
      <c r="B19" s="27"/>
      <c r="C19" s="27"/>
      <c r="D19" s="11"/>
      <c r="E19" s="41"/>
      <c r="F19" s="9">
        <f t="shared" si="52"/>
        <v>0</v>
      </c>
      <c r="G19" s="41"/>
      <c r="H19" s="9">
        <f t="shared" si="53"/>
        <v>0</v>
      </c>
      <c r="I19" s="69"/>
      <c r="J19" s="10">
        <f t="shared" si="54"/>
        <v>0</v>
      </c>
      <c r="K19" s="70"/>
      <c r="L19" s="67">
        <f t="shared" si="55"/>
        <v>0</v>
      </c>
      <c r="M19" s="66"/>
      <c r="N19" s="10">
        <f t="shared" si="56"/>
        <v>0</v>
      </c>
      <c r="O19" s="73"/>
      <c r="P19" s="72">
        <f t="shared" si="57"/>
        <v>0</v>
      </c>
      <c r="Q19" s="74"/>
      <c r="R19" s="72">
        <f t="shared" si="58"/>
        <v>0</v>
      </c>
      <c r="S19" s="30"/>
      <c r="T19" s="144">
        <f t="shared" si="59"/>
        <v>0</v>
      </c>
      <c r="U19" s="37"/>
      <c r="V19" s="38">
        <f t="shared" si="60"/>
        <v>0</v>
      </c>
      <c r="W19" s="37"/>
      <c r="X19" s="139">
        <f t="shared" si="61"/>
        <v>0</v>
      </c>
      <c r="Y19" s="68"/>
      <c r="Z19" s="44">
        <f t="shared" si="62"/>
        <v>0</v>
      </c>
      <c r="AA19" s="64"/>
      <c r="AB19" s="65">
        <f t="shared" si="63"/>
        <v>0</v>
      </c>
      <c r="AC19" s="41"/>
      <c r="AD19" s="9">
        <f t="shared" si="64"/>
        <v>0</v>
      </c>
      <c r="AE19" s="41"/>
      <c r="AF19" s="9">
        <f t="shared" si="65"/>
        <v>0</v>
      </c>
      <c r="AG19" s="41"/>
      <c r="AH19" s="9">
        <f t="shared" si="66"/>
        <v>0</v>
      </c>
    </row>
    <row r="20" spans="1:34" x14ac:dyDescent="0.25">
      <c r="A20" s="27">
        <f t="shared" si="30"/>
        <v>19</v>
      </c>
      <c r="B20" s="27"/>
      <c r="C20" s="27"/>
      <c r="D20" s="11"/>
      <c r="E20" s="41"/>
      <c r="F20" s="9">
        <f t="shared" si="52"/>
        <v>0</v>
      </c>
      <c r="G20" s="41"/>
      <c r="H20" s="9">
        <f t="shared" si="53"/>
        <v>0</v>
      </c>
      <c r="I20" s="69"/>
      <c r="J20" s="10">
        <f t="shared" si="54"/>
        <v>0</v>
      </c>
      <c r="K20" s="70"/>
      <c r="L20" s="67">
        <f t="shared" si="55"/>
        <v>0</v>
      </c>
      <c r="M20" s="66"/>
      <c r="N20" s="10">
        <f t="shared" si="56"/>
        <v>0</v>
      </c>
      <c r="O20" s="73"/>
      <c r="P20" s="72">
        <f t="shared" si="57"/>
        <v>0</v>
      </c>
      <c r="Q20" s="74"/>
      <c r="R20" s="72">
        <f t="shared" si="58"/>
        <v>0</v>
      </c>
      <c r="S20" s="30"/>
      <c r="T20" s="144">
        <f t="shared" si="59"/>
        <v>0</v>
      </c>
      <c r="U20" s="37"/>
      <c r="V20" s="38">
        <f t="shared" si="60"/>
        <v>0</v>
      </c>
      <c r="W20" s="37"/>
      <c r="X20" s="139">
        <f t="shared" si="61"/>
        <v>0</v>
      </c>
      <c r="Y20" s="68"/>
      <c r="Z20" s="44">
        <f t="shared" si="62"/>
        <v>0</v>
      </c>
      <c r="AA20" s="64"/>
      <c r="AB20" s="65">
        <f t="shared" si="63"/>
        <v>0</v>
      </c>
      <c r="AC20" s="41"/>
      <c r="AD20" s="9">
        <f t="shared" si="64"/>
        <v>0</v>
      </c>
      <c r="AE20" s="41"/>
      <c r="AF20" s="9">
        <f t="shared" si="65"/>
        <v>0</v>
      </c>
      <c r="AG20" s="41"/>
      <c r="AH20" s="9">
        <f t="shared" si="66"/>
        <v>0</v>
      </c>
    </row>
    <row r="21" spans="1:34" x14ac:dyDescent="0.25">
      <c r="A21" s="27">
        <f t="shared" si="30"/>
        <v>20</v>
      </c>
      <c r="B21" s="27"/>
      <c r="C21" s="27"/>
      <c r="D21" s="11"/>
      <c r="E21" s="41"/>
      <c r="F21" s="9">
        <f t="shared" ref="F21:F22" si="67">ROUNDDOWN(IF(E21=0,0,(1010/((60.38/E21)^1.1765))-10),0)</f>
        <v>0</v>
      </c>
      <c r="G21" s="41"/>
      <c r="H21" s="9">
        <f t="shared" ref="H21:H22" si="68">ROUNDDOWN(IF(G21=0,0,(1010/((62.58/G21)^1.0309))-10),0)</f>
        <v>0</v>
      </c>
      <c r="I21" s="69"/>
      <c r="J21" s="10">
        <f t="shared" ref="J21:J22" si="69">ROUNDDOWN(IF(I21=0,0,(1010/((60.38/I21)^1.1765))-10),0)</f>
        <v>0</v>
      </c>
      <c r="K21" s="70"/>
      <c r="L21" s="67">
        <f t="shared" ref="L21:L22" si="70">ROUNDDOWN(IF(K21=0,0,(1010/((18.28/K21)^1.2195))-10),0)</f>
        <v>0</v>
      </c>
      <c r="M21" s="66"/>
      <c r="N21" s="10">
        <f t="shared" ref="N21:N22" si="71">ROUNDDOWN(IF(M21=0,0,(1010/((71.02/M21)^1.1765))-10),0)</f>
        <v>0</v>
      </c>
      <c r="O21" s="73"/>
      <c r="P21" s="72">
        <f t="shared" ref="P21:P22" si="72">ROUNDDOWN(IF(O21=0,0,(1010/((60.38/O21)^1.1765))-10),0)</f>
        <v>0</v>
      </c>
      <c r="Q21" s="74"/>
      <c r="R21" s="72">
        <f t="shared" ref="R21:R22" si="73">ROUNDDOWN(IF(Q21=0,0,(1010/((71.02/Q21)^1.1765))-10),0)</f>
        <v>0</v>
      </c>
      <c r="S21" s="30"/>
      <c r="T21" s="144">
        <f t="shared" ref="T21:T22" si="74">ROUNDDOWN(IF(S21=0,0,(1010/((18.28/S21)^1.2195))-10),0)</f>
        <v>0</v>
      </c>
      <c r="U21" s="37"/>
      <c r="V21" s="38">
        <f t="shared" ref="V21:V22" si="75">ROUNDDOWN(IF(U21=0,0,(1010/((18.28/U21)^1.2195))-10),0)</f>
        <v>0</v>
      </c>
      <c r="W21" s="37"/>
      <c r="X21" s="139">
        <f t="shared" ref="X21:X22" si="76">ROUNDDOWN(IF(W21=0,0,(1010/((60.38/W21)^1.1765))-10),0)</f>
        <v>0</v>
      </c>
      <c r="Y21" s="68"/>
      <c r="Z21" s="44">
        <f t="shared" ref="Z21:Z22" si="77">ROUNDDOWN(IF(Y21=0,0,(1010/((71.02/Y21)^1.1765))-10),0)</f>
        <v>0</v>
      </c>
      <c r="AA21" s="64"/>
      <c r="AB21" s="65">
        <f t="shared" ref="AB21:AB22" si="78">ROUNDDOWN(IF(AA21=0,0,(1010/((18.28/AA21)^1.2195))-10),0)</f>
        <v>0</v>
      </c>
      <c r="AC21" s="41"/>
      <c r="AD21" s="9">
        <f t="shared" ref="AD21:AD22" si="79">ROUNDDOWN(IF(AC21=0,0,(1010/((62.58/AC21)^1.0309))-10),0)</f>
        <v>0</v>
      </c>
      <c r="AE21" s="41"/>
      <c r="AF21" s="9">
        <f t="shared" ref="AF21:AF22" si="80">ROUNDDOWN(IF(AE21=0,0,(1010/((71.02/AE21)^1.1765))-10),0)</f>
        <v>0</v>
      </c>
      <c r="AG21" s="41"/>
      <c r="AH21" s="9">
        <f t="shared" ref="AH21:AH22" si="81">ROUNDDOWN(IF(AG21=0,0,(1010/((60.38/AG21)^1.1765))-10),0)</f>
        <v>0</v>
      </c>
    </row>
    <row r="22" spans="1:34" x14ac:dyDescent="0.25">
      <c r="A22" s="27">
        <f t="shared" si="30"/>
        <v>21</v>
      </c>
      <c r="B22" s="27"/>
      <c r="C22" s="27"/>
      <c r="D22" s="11"/>
      <c r="E22" s="14"/>
      <c r="F22" s="9">
        <f t="shared" si="67"/>
        <v>0</v>
      </c>
      <c r="G22" s="41"/>
      <c r="H22" s="9">
        <f t="shared" si="68"/>
        <v>0</v>
      </c>
      <c r="I22" s="69"/>
      <c r="J22" s="10">
        <f t="shared" si="69"/>
        <v>0</v>
      </c>
      <c r="K22" s="70"/>
      <c r="L22" s="67">
        <f t="shared" si="70"/>
        <v>0</v>
      </c>
      <c r="M22" s="66"/>
      <c r="N22" s="10">
        <f t="shared" si="71"/>
        <v>0</v>
      </c>
      <c r="O22" s="73"/>
      <c r="P22" s="72">
        <f t="shared" si="72"/>
        <v>0</v>
      </c>
      <c r="Q22" s="74"/>
      <c r="R22" s="72">
        <f t="shared" si="73"/>
        <v>0</v>
      </c>
      <c r="S22" s="30"/>
      <c r="T22" s="144">
        <f t="shared" si="74"/>
        <v>0</v>
      </c>
      <c r="U22" s="37"/>
      <c r="V22" s="38">
        <f t="shared" si="75"/>
        <v>0</v>
      </c>
      <c r="W22" s="37"/>
      <c r="X22" s="139">
        <f t="shared" si="76"/>
        <v>0</v>
      </c>
      <c r="Y22" s="68"/>
      <c r="Z22" s="44">
        <f t="shared" si="77"/>
        <v>0</v>
      </c>
      <c r="AA22" s="64"/>
      <c r="AB22" s="65">
        <f t="shared" si="78"/>
        <v>0</v>
      </c>
      <c r="AC22" s="41"/>
      <c r="AD22" s="9">
        <f t="shared" si="79"/>
        <v>0</v>
      </c>
      <c r="AE22" s="41"/>
      <c r="AF22" s="9">
        <f t="shared" si="80"/>
        <v>0</v>
      </c>
      <c r="AG22" s="41"/>
      <c r="AH22" s="9">
        <f t="shared" si="81"/>
        <v>0</v>
      </c>
    </row>
    <row r="23" spans="1:34" x14ac:dyDescent="0.25">
      <c r="A23" s="27">
        <f t="shared" si="30"/>
        <v>22</v>
      </c>
      <c r="B23" s="27"/>
      <c r="C23" s="27"/>
      <c r="F23" s="9">
        <f t="shared" si="0"/>
        <v>0</v>
      </c>
      <c r="G23" s="41"/>
      <c r="H23" s="9">
        <f t="shared" si="1"/>
        <v>0</v>
      </c>
      <c r="I23" s="69"/>
      <c r="J23" s="10">
        <f t="shared" si="2"/>
        <v>0</v>
      </c>
      <c r="K23" s="70"/>
      <c r="L23" s="67">
        <f t="shared" si="3"/>
        <v>0</v>
      </c>
      <c r="M23" s="66"/>
      <c r="N23" s="10">
        <f t="shared" si="4"/>
        <v>0</v>
      </c>
      <c r="O23" s="73"/>
      <c r="P23" s="72">
        <f t="shared" si="5"/>
        <v>0</v>
      </c>
      <c r="Q23" s="74"/>
      <c r="R23" s="72">
        <f t="shared" ref="R23" si="82">ROUNDDOWN(IF(Q23=0,0,(1010/((71.02/Q23)^1.1765))-10),0)</f>
        <v>0</v>
      </c>
      <c r="S23" s="30"/>
      <c r="T23" s="144">
        <f t="shared" si="7"/>
        <v>0</v>
      </c>
      <c r="U23" s="37"/>
      <c r="V23" s="38">
        <f t="shared" ref="V23:V29" si="83">ROUNDDOWN(IF(U23=0,0,(1010/((18.28/U23)^1.2195))-10),0)</f>
        <v>0</v>
      </c>
      <c r="W23" s="37"/>
      <c r="X23" s="139">
        <f t="shared" si="9"/>
        <v>0</v>
      </c>
      <c r="Y23" s="68"/>
      <c r="Z23" s="44">
        <f t="shared" ref="Z23:Z29" si="84">ROUNDDOWN(IF(Y23=0,0,(1010/((71.02/Y23)^1.1765))-10),0)</f>
        <v>0</v>
      </c>
      <c r="AA23" s="64"/>
      <c r="AB23" s="65">
        <f t="shared" ref="AB23:AB29" si="85">ROUNDDOWN(IF(AA23=0,0,(1010/((18.28/AA23)^1.2195))-10),0)</f>
        <v>0</v>
      </c>
      <c r="AC23" s="41"/>
      <c r="AD23" s="9">
        <f t="shared" ref="AD23:AD29" si="86">ROUNDDOWN(IF(AC23=0,0,(1010/((62.58/AC23)^1.0309))-10),0)</f>
        <v>0</v>
      </c>
      <c r="AE23" s="41"/>
      <c r="AF23" s="9">
        <f t="shared" ref="AF23:AF29" si="87">ROUNDDOWN(IF(AE23=0,0,(1010/((71.02/AE23)^1.1765))-10),0)</f>
        <v>0</v>
      </c>
      <c r="AG23" s="41"/>
      <c r="AH23" s="9">
        <f t="shared" si="14"/>
        <v>0</v>
      </c>
    </row>
    <row r="24" spans="1:34" x14ac:dyDescent="0.25">
      <c r="A24" s="27">
        <f t="shared" si="30"/>
        <v>23</v>
      </c>
      <c r="B24" s="27"/>
      <c r="C24" s="27"/>
      <c r="F24" s="9">
        <f t="shared" si="0"/>
        <v>0</v>
      </c>
      <c r="G24" s="41"/>
      <c r="H24" s="9">
        <f t="shared" si="1"/>
        <v>0</v>
      </c>
      <c r="I24" s="69"/>
      <c r="J24" s="10">
        <f t="shared" si="2"/>
        <v>0</v>
      </c>
      <c r="K24" s="70"/>
      <c r="L24" s="67">
        <f t="shared" si="3"/>
        <v>0</v>
      </c>
      <c r="M24" s="66"/>
      <c r="N24" s="10">
        <f t="shared" si="4"/>
        <v>0</v>
      </c>
      <c r="O24" s="73"/>
      <c r="P24" s="72">
        <f t="shared" si="5"/>
        <v>0</v>
      </c>
      <c r="Q24" s="74"/>
      <c r="R24" s="72">
        <f t="shared" si="6"/>
        <v>0</v>
      </c>
      <c r="S24" s="30"/>
      <c r="T24" s="144">
        <f t="shared" si="7"/>
        <v>0</v>
      </c>
      <c r="U24" s="37"/>
      <c r="V24" s="38">
        <f t="shared" si="83"/>
        <v>0</v>
      </c>
      <c r="W24" s="37"/>
      <c r="X24" s="139">
        <f t="shared" si="9"/>
        <v>0</v>
      </c>
      <c r="Y24" s="68"/>
      <c r="Z24" s="44">
        <f t="shared" si="84"/>
        <v>0</v>
      </c>
      <c r="AA24" s="64"/>
      <c r="AB24" s="65">
        <f t="shared" si="85"/>
        <v>0</v>
      </c>
      <c r="AC24" s="41"/>
      <c r="AD24" s="9">
        <f t="shared" si="86"/>
        <v>0</v>
      </c>
      <c r="AE24" s="41"/>
      <c r="AF24" s="9">
        <f t="shared" si="87"/>
        <v>0</v>
      </c>
      <c r="AG24" s="41"/>
      <c r="AH24" s="9">
        <f t="shared" si="14"/>
        <v>0</v>
      </c>
    </row>
    <row r="25" spans="1:34" x14ac:dyDescent="0.25">
      <c r="A25" s="27">
        <f t="shared" si="30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37"/>
      <c r="V25" s="38">
        <f t="shared" si="83"/>
        <v>0</v>
      </c>
      <c r="W25" s="37"/>
      <c r="X25" s="139">
        <f t="shared" si="9"/>
        <v>0</v>
      </c>
      <c r="Y25" s="68"/>
      <c r="Z25" s="44">
        <f t="shared" si="84"/>
        <v>0</v>
      </c>
      <c r="AA25" s="64"/>
      <c r="AB25" s="65">
        <f t="shared" si="85"/>
        <v>0</v>
      </c>
      <c r="AC25" s="41"/>
      <c r="AD25" s="9">
        <f t="shared" si="86"/>
        <v>0</v>
      </c>
      <c r="AE25" s="41"/>
      <c r="AF25" s="9">
        <f t="shared" si="87"/>
        <v>0</v>
      </c>
      <c r="AG25" s="41"/>
      <c r="AH25" s="9">
        <f t="shared" si="14"/>
        <v>0</v>
      </c>
    </row>
    <row r="26" spans="1:34" x14ac:dyDescent="0.25">
      <c r="A26" s="27">
        <f t="shared" si="30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37"/>
      <c r="V26" s="38">
        <f t="shared" si="83"/>
        <v>0</v>
      </c>
      <c r="W26" s="37"/>
      <c r="X26" s="139">
        <f t="shared" si="9"/>
        <v>0</v>
      </c>
      <c r="Y26" s="68"/>
      <c r="Z26" s="44">
        <f t="shared" si="84"/>
        <v>0</v>
      </c>
      <c r="AA26" s="64"/>
      <c r="AB26" s="65">
        <f t="shared" si="85"/>
        <v>0</v>
      </c>
      <c r="AC26" s="41"/>
      <c r="AD26" s="9">
        <f t="shared" si="86"/>
        <v>0</v>
      </c>
      <c r="AE26" s="41"/>
      <c r="AF26" s="9">
        <f t="shared" si="87"/>
        <v>0</v>
      </c>
      <c r="AG26" s="41"/>
      <c r="AH26" s="9">
        <f t="shared" si="14"/>
        <v>0</v>
      </c>
    </row>
    <row r="27" spans="1:34" x14ac:dyDescent="0.25">
      <c r="A27" s="27">
        <f t="shared" si="30"/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37"/>
      <c r="V27" s="38">
        <f t="shared" si="83"/>
        <v>0</v>
      </c>
      <c r="W27" s="37"/>
      <c r="X27" s="139">
        <f t="shared" si="9"/>
        <v>0</v>
      </c>
      <c r="Y27" s="68"/>
      <c r="Z27" s="44">
        <f t="shared" si="84"/>
        <v>0</v>
      </c>
      <c r="AA27" s="64"/>
      <c r="AB27" s="65">
        <f t="shared" si="85"/>
        <v>0</v>
      </c>
      <c r="AC27" s="41"/>
      <c r="AD27" s="9">
        <f t="shared" si="86"/>
        <v>0</v>
      </c>
      <c r="AE27" s="41"/>
      <c r="AF27" s="9">
        <f t="shared" si="87"/>
        <v>0</v>
      </c>
      <c r="AG27" s="41"/>
      <c r="AH27" s="9">
        <f t="shared" si="14"/>
        <v>0</v>
      </c>
    </row>
    <row r="28" spans="1:34" x14ac:dyDescent="0.25">
      <c r="A28" s="27">
        <f t="shared" si="30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37"/>
      <c r="V28" s="38">
        <f t="shared" si="83"/>
        <v>0</v>
      </c>
      <c r="W28" s="37"/>
      <c r="X28" s="139">
        <f t="shared" si="9"/>
        <v>0</v>
      </c>
      <c r="Y28" s="68"/>
      <c r="Z28" s="44">
        <f t="shared" si="84"/>
        <v>0</v>
      </c>
      <c r="AA28" s="64"/>
      <c r="AB28" s="65">
        <f t="shared" si="85"/>
        <v>0</v>
      </c>
      <c r="AC28" s="41"/>
      <c r="AD28" s="9">
        <f t="shared" si="86"/>
        <v>0</v>
      </c>
      <c r="AE28" s="41"/>
      <c r="AF28" s="9">
        <f t="shared" si="87"/>
        <v>0</v>
      </c>
      <c r="AG28" s="41"/>
      <c r="AH28" s="9">
        <f t="shared" si="14"/>
        <v>0</v>
      </c>
    </row>
    <row r="29" spans="1:34" x14ac:dyDescent="0.25">
      <c r="A29" s="27">
        <f t="shared" si="30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37"/>
      <c r="V29" s="38">
        <f t="shared" si="83"/>
        <v>0</v>
      </c>
      <c r="W29" s="37"/>
      <c r="X29" s="139">
        <f t="shared" si="9"/>
        <v>0</v>
      </c>
      <c r="Y29" s="68"/>
      <c r="Z29" s="44">
        <f t="shared" si="84"/>
        <v>0</v>
      </c>
      <c r="AA29" s="64"/>
      <c r="AB29" s="65">
        <f t="shared" si="85"/>
        <v>0</v>
      </c>
      <c r="AC29" s="41"/>
      <c r="AD29" s="9">
        <f t="shared" si="86"/>
        <v>0</v>
      </c>
      <c r="AE29" s="41"/>
      <c r="AF29" s="9">
        <f t="shared" si="87"/>
        <v>0</v>
      </c>
      <c r="AG29" s="41"/>
      <c r="AH29" s="9">
        <f t="shared" si="14"/>
        <v>0</v>
      </c>
    </row>
    <row r="30" spans="1:34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0"/>
      <c r="V30" s="61"/>
      <c r="W30" s="60"/>
      <c r="X30" s="142"/>
      <c r="Y30" s="62"/>
      <c r="Z30" s="63"/>
      <c r="AA30" s="53"/>
      <c r="AB30" s="53"/>
      <c r="AC30" s="51"/>
      <c r="AD30" s="52"/>
      <c r="AE30" s="51"/>
      <c r="AF30" s="52"/>
      <c r="AG30" s="51"/>
      <c r="AH30" s="52"/>
    </row>
    <row r="31" spans="1:34" s="48" customFormat="1" x14ac:dyDescent="0.25"/>
    <row r="32" spans="1:34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</sheetData>
  <sortState xmlns:xlrd2="http://schemas.microsoft.com/office/spreadsheetml/2017/richdata2" ref="B2:AH1835">
    <sortCondition descending="1" ref="D2:D1835"/>
  </sortState>
  <pageMargins left="0.25" right="0.25" top="0.75" bottom="0.75" header="0.3" footer="0.3"/>
  <pageSetup paperSize="8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4CAB-4D41-4FB9-B4D9-0D2F3CBA71F3}">
  <dimension ref="A1:Y64"/>
  <sheetViews>
    <sheetView workbookViewId="0"/>
  </sheetViews>
  <sheetFormatPr defaultRowHeight="15" x14ac:dyDescent="0.25"/>
  <cols>
    <col min="1" max="1" width="24.7109375" customWidth="1"/>
    <col min="2" max="25" width="12.7109375" style="2" customWidth="1"/>
    <col min="26" max="56" width="12.7109375" customWidth="1"/>
  </cols>
  <sheetData>
    <row r="1" spans="1:3" x14ac:dyDescent="0.25">
      <c r="A1" s="79" t="s">
        <v>124</v>
      </c>
    </row>
    <row r="2" spans="1:3" x14ac:dyDescent="0.25">
      <c r="A2" s="79" t="s">
        <v>110</v>
      </c>
    </row>
    <row r="4" spans="1:3" x14ac:dyDescent="0.25">
      <c r="A4" s="80" t="s">
        <v>0</v>
      </c>
    </row>
    <row r="5" spans="1:3" x14ac:dyDescent="0.25">
      <c r="A5" s="1"/>
    </row>
    <row r="6" spans="1:3" x14ac:dyDescent="0.25">
      <c r="B6" s="2" t="s">
        <v>5</v>
      </c>
      <c r="C6" s="2" t="s">
        <v>6</v>
      </c>
    </row>
    <row r="7" spans="1:3" x14ac:dyDescent="0.25">
      <c r="A7" t="s">
        <v>1</v>
      </c>
      <c r="B7" s="2">
        <v>18.28</v>
      </c>
      <c r="C7" s="2">
        <v>1.2195</v>
      </c>
    </row>
    <row r="8" spans="1:3" x14ac:dyDescent="0.25">
      <c r="A8" t="s">
        <v>2</v>
      </c>
      <c r="B8" s="2">
        <v>60.38</v>
      </c>
      <c r="C8" s="2">
        <v>1.1765000000000001</v>
      </c>
    </row>
    <row r="9" spans="1:3" x14ac:dyDescent="0.25">
      <c r="A9" t="s">
        <v>3</v>
      </c>
      <c r="B9" s="2">
        <v>62.58</v>
      </c>
      <c r="C9" s="2">
        <v>1.0308999999999999</v>
      </c>
    </row>
    <row r="10" spans="1:3" x14ac:dyDescent="0.25">
      <c r="A10" t="s">
        <v>4</v>
      </c>
      <c r="B10" s="2">
        <v>71.02</v>
      </c>
      <c r="C10" s="2">
        <v>1.1765000000000001</v>
      </c>
    </row>
    <row r="13" spans="1:3" s="81" customFormat="1" x14ac:dyDescent="0.25">
      <c r="A13" s="85" t="s">
        <v>103</v>
      </c>
    </row>
    <row r="14" spans="1:3" s="81" customFormat="1" x14ac:dyDescent="0.25"/>
    <row r="15" spans="1:3" s="81" customFormat="1" x14ac:dyDescent="0.25">
      <c r="A15" s="81" t="s">
        <v>3</v>
      </c>
      <c r="B15" s="81" t="s">
        <v>112</v>
      </c>
    </row>
    <row r="16" spans="1:3" s="81" customFormat="1" x14ac:dyDescent="0.25">
      <c r="A16" s="81" t="s">
        <v>1</v>
      </c>
      <c r="B16" s="81" t="s">
        <v>113</v>
      </c>
    </row>
    <row r="17" spans="1:13" s="81" customFormat="1" x14ac:dyDescent="0.25">
      <c r="A17" s="81" t="s">
        <v>2</v>
      </c>
      <c r="B17" s="81" t="s">
        <v>114</v>
      </c>
    </row>
    <row r="18" spans="1:13" s="81" customFormat="1" x14ac:dyDescent="0.25">
      <c r="A18" s="81" t="s">
        <v>4</v>
      </c>
      <c r="B18" s="81" t="s">
        <v>115</v>
      </c>
    </row>
    <row r="19" spans="1:13" s="81" customFormat="1" x14ac:dyDescent="0.25">
      <c r="A19" s="81" t="s">
        <v>118</v>
      </c>
      <c r="B19" s="81" t="s">
        <v>116</v>
      </c>
    </row>
    <row r="20" spans="1:13" s="81" customFormat="1" x14ac:dyDescent="0.25"/>
    <row r="21" spans="1:13" s="81" customFormat="1" x14ac:dyDescent="0.25">
      <c r="A21" s="95" t="s">
        <v>111</v>
      </c>
      <c r="B21" s="86" t="s">
        <v>104</v>
      </c>
      <c r="C21" s="86" t="s">
        <v>105</v>
      </c>
      <c r="D21" s="86" t="s">
        <v>106</v>
      </c>
      <c r="E21" s="86" t="s">
        <v>107</v>
      </c>
      <c r="F21" s="86" t="s">
        <v>108</v>
      </c>
    </row>
    <row r="22" spans="1:13" s="81" customFormat="1" x14ac:dyDescent="0.25">
      <c r="A22" s="87">
        <v>30</v>
      </c>
      <c r="B22" s="82">
        <v>1</v>
      </c>
      <c r="C22" s="82">
        <v>1</v>
      </c>
      <c r="D22" s="82">
        <v>1</v>
      </c>
      <c r="E22" s="82">
        <v>1</v>
      </c>
      <c r="F22" s="82">
        <v>1</v>
      </c>
    </row>
    <row r="23" spans="1:13" s="81" customFormat="1" x14ac:dyDescent="0.25">
      <c r="A23" s="87">
        <v>35</v>
      </c>
      <c r="B23" s="82">
        <v>1.03</v>
      </c>
      <c r="C23" s="82">
        <v>1.0371999999999999</v>
      </c>
      <c r="D23" s="82">
        <v>1.0143</v>
      </c>
      <c r="E23" s="82">
        <v>1.0125999999999999</v>
      </c>
      <c r="F23" s="82">
        <v>1.0203</v>
      </c>
      <c r="H23" s="88"/>
      <c r="I23" s="89"/>
      <c r="J23" s="89"/>
      <c r="K23" s="89"/>
      <c r="L23" s="89"/>
      <c r="M23" s="89"/>
    </row>
    <row r="24" spans="1:13" s="81" customFormat="1" x14ac:dyDescent="0.25">
      <c r="A24" s="87">
        <v>40</v>
      </c>
      <c r="B24" s="90">
        <v>1.1252</v>
      </c>
      <c r="C24" s="90">
        <v>1.1136999999999999</v>
      </c>
      <c r="D24" s="90">
        <v>1.1013999999999999</v>
      </c>
      <c r="E24" s="90">
        <v>1.0862000000000001</v>
      </c>
      <c r="F24" s="90">
        <v>1.0898000000000001</v>
      </c>
      <c r="G24" s="91"/>
      <c r="H24" s="89"/>
      <c r="I24" s="89"/>
      <c r="J24" s="89"/>
      <c r="K24" s="89"/>
      <c r="L24" s="89"/>
      <c r="M24" s="89"/>
    </row>
    <row r="25" spans="1:13" s="81" customFormat="1" x14ac:dyDescent="0.25">
      <c r="A25" s="87">
        <v>45</v>
      </c>
      <c r="B25" s="82">
        <v>1.2397</v>
      </c>
      <c r="C25" s="82">
        <v>1.2022999999999999</v>
      </c>
      <c r="D25" s="82">
        <v>1.2049000000000001</v>
      </c>
      <c r="E25" s="82">
        <v>1.1716</v>
      </c>
      <c r="F25" s="82">
        <v>1.1697</v>
      </c>
    </row>
    <row r="26" spans="1:13" s="81" customFormat="1" x14ac:dyDescent="0.25">
      <c r="A26" s="87">
        <v>50</v>
      </c>
      <c r="B26" s="82">
        <v>1.1863999999999999</v>
      </c>
      <c r="C26" s="82">
        <v>1.1720999999999999</v>
      </c>
      <c r="D26" s="82">
        <v>1.0218</v>
      </c>
      <c r="E26" s="82">
        <v>1.2278</v>
      </c>
      <c r="F26" s="82">
        <v>1.0488</v>
      </c>
      <c r="I26" s="89"/>
      <c r="J26" s="89"/>
      <c r="K26" s="89"/>
      <c r="L26" s="89"/>
      <c r="M26" s="89"/>
    </row>
    <row r="27" spans="1:13" s="81" customFormat="1" x14ac:dyDescent="0.25">
      <c r="A27" s="87">
        <v>55</v>
      </c>
      <c r="B27" s="90">
        <v>1.3145</v>
      </c>
      <c r="C27" s="90">
        <v>1.2706</v>
      </c>
      <c r="D27" s="90">
        <v>1.1103000000000001</v>
      </c>
      <c r="E27" s="90">
        <v>1.3380000000000001</v>
      </c>
      <c r="F27" s="90">
        <v>1.1225000000000001</v>
      </c>
      <c r="G27" s="91"/>
      <c r="H27" s="89"/>
      <c r="I27" s="92"/>
      <c r="J27" s="92"/>
      <c r="K27" s="92"/>
      <c r="L27" s="92"/>
      <c r="M27" s="92"/>
    </row>
    <row r="28" spans="1:13" s="81" customFormat="1" x14ac:dyDescent="0.25">
      <c r="A28" s="87">
        <v>60</v>
      </c>
      <c r="B28" s="82">
        <v>1.3082</v>
      </c>
      <c r="C28" s="82">
        <v>1.2482</v>
      </c>
      <c r="D28" s="82">
        <v>1.0628</v>
      </c>
      <c r="E28" s="82">
        <v>1.4139999999999999</v>
      </c>
      <c r="F28" s="82">
        <v>1.0424</v>
      </c>
    </row>
    <row r="29" spans="1:13" s="81" customFormat="1" x14ac:dyDescent="0.25">
      <c r="A29" s="87">
        <v>65</v>
      </c>
      <c r="B29" s="90">
        <v>1.4656</v>
      </c>
      <c r="C29" s="90">
        <v>1.3607</v>
      </c>
      <c r="D29" s="90">
        <v>1.1637</v>
      </c>
      <c r="E29" s="90">
        <v>1.5620000000000001</v>
      </c>
      <c r="F29" s="90">
        <v>1.1153</v>
      </c>
      <c r="G29" s="91"/>
      <c r="H29" s="89"/>
      <c r="I29" s="89"/>
      <c r="J29" s="89"/>
      <c r="K29" s="89"/>
      <c r="L29" s="89"/>
      <c r="M29" s="89"/>
    </row>
    <row r="30" spans="1:13" s="81" customFormat="1" x14ac:dyDescent="0.25">
      <c r="A30" s="87">
        <v>70</v>
      </c>
      <c r="B30" s="90">
        <v>1.4523999999999999</v>
      </c>
      <c r="C30" s="90">
        <v>1.2806</v>
      </c>
      <c r="D30" s="90">
        <v>1.2781</v>
      </c>
      <c r="E30" s="90">
        <v>1.6800999999999999</v>
      </c>
      <c r="F30" s="90">
        <v>1.1408</v>
      </c>
      <c r="G30" s="91"/>
      <c r="H30" s="89"/>
      <c r="I30" s="89"/>
      <c r="J30" s="89"/>
      <c r="K30" s="89"/>
      <c r="L30" s="89"/>
      <c r="M30" s="89"/>
    </row>
    <row r="31" spans="1:13" s="81" customFormat="1" x14ac:dyDescent="0.25">
      <c r="A31" s="87">
        <v>75</v>
      </c>
      <c r="B31" s="82">
        <v>1.649</v>
      </c>
      <c r="C31" s="82">
        <v>1.3993</v>
      </c>
      <c r="D31" s="82">
        <v>1.4332</v>
      </c>
      <c r="E31" s="82">
        <v>1.8932</v>
      </c>
      <c r="F31" s="82">
        <v>1.2285999999999999</v>
      </c>
      <c r="H31" s="89"/>
      <c r="I31" s="89"/>
      <c r="J31" s="89"/>
      <c r="K31" s="89"/>
      <c r="L31" s="89"/>
    </row>
    <row r="32" spans="1:13" s="81" customFormat="1" x14ac:dyDescent="0.25">
      <c r="A32" s="87">
        <v>80</v>
      </c>
      <c r="B32" s="82">
        <v>1.8653999999999999</v>
      </c>
      <c r="C32" s="82">
        <v>1.5053000000000001</v>
      </c>
      <c r="D32" s="82">
        <v>1.6440999999999999</v>
      </c>
      <c r="E32" s="82">
        <v>2.0952000000000002</v>
      </c>
      <c r="F32" s="82">
        <v>1.3043</v>
      </c>
    </row>
    <row r="33" spans="1:25" s="81" customFormat="1" x14ac:dyDescent="0.25">
      <c r="A33" s="87">
        <v>85</v>
      </c>
      <c r="B33" s="82">
        <v>2.2212000000000001</v>
      </c>
      <c r="C33" s="82">
        <v>1.6866000000000001</v>
      </c>
      <c r="D33" s="82">
        <v>1.9508000000000001</v>
      </c>
      <c r="E33" s="82">
        <v>2.4378000000000002</v>
      </c>
      <c r="F33" s="82">
        <v>1.4452</v>
      </c>
    </row>
    <row r="34" spans="1:25" s="81" customFormat="1" x14ac:dyDescent="0.25">
      <c r="A34" s="87">
        <v>90</v>
      </c>
      <c r="B34" s="82">
        <v>2.7616000000000001</v>
      </c>
      <c r="C34" s="82">
        <v>1.9535</v>
      </c>
      <c r="D34" s="82">
        <v>2.4401999999999999</v>
      </c>
      <c r="E34" s="82">
        <v>2.9137</v>
      </c>
      <c r="F34" s="82">
        <v>1.6714</v>
      </c>
    </row>
    <row r="35" spans="1:25" s="81" customFormat="1" x14ac:dyDescent="0.25">
      <c r="A35" s="87">
        <v>95</v>
      </c>
      <c r="B35" s="82">
        <v>3.6894999999999998</v>
      </c>
      <c r="C35" s="90">
        <v>2.4043999999999999</v>
      </c>
      <c r="D35" s="82">
        <v>3.3477999999999999</v>
      </c>
      <c r="E35" s="82">
        <v>3.6206</v>
      </c>
      <c r="F35" s="82">
        <v>2.1057000000000001</v>
      </c>
    </row>
    <row r="36" spans="1:25" s="81" customFormat="1" x14ac:dyDescent="0.25">
      <c r="A36" s="87" t="s">
        <v>109</v>
      </c>
      <c r="B36" s="82">
        <v>5.6368999999999998</v>
      </c>
      <c r="C36" s="82">
        <v>3.3512</v>
      </c>
      <c r="D36" s="82">
        <v>5.6116000000000001</v>
      </c>
      <c r="E36" s="82">
        <v>8.7034000000000002</v>
      </c>
      <c r="F36" s="82">
        <v>3.2456</v>
      </c>
    </row>
    <row r="37" spans="1:25" s="81" customFormat="1" x14ac:dyDescent="0.25">
      <c r="A37" s="78"/>
      <c r="B37" s="93"/>
      <c r="C37" s="94"/>
      <c r="D37" s="94"/>
      <c r="E37" s="94"/>
      <c r="F37" s="94"/>
      <c r="G37" s="83"/>
    </row>
    <row r="39" spans="1:25" x14ac:dyDescent="0.25">
      <c r="A39" s="85" t="s">
        <v>117</v>
      </c>
      <c r="B39" s="81"/>
      <c r="C39" s="81"/>
      <c r="D39" s="81"/>
      <c r="E39" s="81"/>
      <c r="F39" s="81"/>
      <c r="G39" s="81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25">
      <c r="A40" s="85"/>
      <c r="B40" s="81"/>
      <c r="C40" s="81"/>
      <c r="D40" s="81"/>
      <c r="E40" s="81"/>
      <c r="F40" s="81"/>
      <c r="G40" s="8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81" customFormat="1" x14ac:dyDescent="0.25">
      <c r="A41" s="81" t="s">
        <v>3</v>
      </c>
      <c r="B41" s="81" t="s">
        <v>119</v>
      </c>
    </row>
    <row r="42" spans="1:25" s="81" customFormat="1" x14ac:dyDescent="0.25">
      <c r="A42" s="81" t="s">
        <v>1</v>
      </c>
      <c r="B42" s="81" t="s">
        <v>120</v>
      </c>
    </row>
    <row r="43" spans="1:25" s="81" customFormat="1" x14ac:dyDescent="0.25">
      <c r="A43" s="81" t="s">
        <v>2</v>
      </c>
      <c r="B43" s="81" t="s">
        <v>121</v>
      </c>
    </row>
    <row r="44" spans="1:25" s="81" customFormat="1" x14ac:dyDescent="0.25">
      <c r="A44" s="81" t="s">
        <v>4</v>
      </c>
      <c r="B44" s="81" t="s">
        <v>122</v>
      </c>
    </row>
    <row r="45" spans="1:25" s="81" customFormat="1" x14ac:dyDescent="0.25">
      <c r="A45" s="81" t="s">
        <v>118</v>
      </c>
      <c r="B45" s="81" t="s">
        <v>123</v>
      </c>
    </row>
    <row r="46" spans="1:25" x14ac:dyDescent="0.25">
      <c r="A46" s="81"/>
      <c r="B46" s="81"/>
      <c r="C46" s="81"/>
      <c r="D46" s="81"/>
      <c r="E46" s="81"/>
      <c r="F46" s="81"/>
      <c r="G46" s="81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A47" s="81"/>
      <c r="B47" s="86" t="s">
        <v>104</v>
      </c>
      <c r="C47" s="86" t="s">
        <v>105</v>
      </c>
      <c r="D47" s="86" t="s">
        <v>106</v>
      </c>
      <c r="E47" s="86" t="s">
        <v>107</v>
      </c>
      <c r="F47" s="86" t="s">
        <v>108</v>
      </c>
      <c r="G47" s="8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87">
        <v>30</v>
      </c>
      <c r="B48" s="84">
        <v>1</v>
      </c>
      <c r="C48" s="84">
        <v>1</v>
      </c>
      <c r="D48" s="84">
        <v>1</v>
      </c>
      <c r="E48" s="84">
        <v>1</v>
      </c>
      <c r="F48" s="84">
        <v>1</v>
      </c>
      <c r="G48" s="81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25">
      <c r="A49" s="87">
        <v>35</v>
      </c>
      <c r="B49" s="97">
        <v>1.0942000000000001</v>
      </c>
      <c r="C49" s="97">
        <v>1.0367999999999999</v>
      </c>
      <c r="D49" s="97">
        <v>1.0367999999999999</v>
      </c>
      <c r="E49" s="97">
        <v>1.0621</v>
      </c>
      <c r="F49" s="97">
        <v>1.0922000000000001</v>
      </c>
      <c r="G49" s="91"/>
      <c r="H49" s="76"/>
      <c r="I49" s="76"/>
      <c r="J49" s="76"/>
      <c r="K49" s="76"/>
      <c r="L49" s="76"/>
      <c r="M49" s="76"/>
      <c r="N49" s="77"/>
      <c r="O49"/>
      <c r="P49"/>
      <c r="Q49"/>
      <c r="R49"/>
      <c r="S49"/>
      <c r="T49"/>
      <c r="U49"/>
      <c r="V49"/>
      <c r="W49"/>
      <c r="X49"/>
      <c r="Y49"/>
    </row>
    <row r="50" spans="1:25" x14ac:dyDescent="0.25">
      <c r="A50" s="87">
        <v>40</v>
      </c>
      <c r="B50" s="84">
        <v>1.1762999999999999</v>
      </c>
      <c r="C50" s="84">
        <v>1.1100000000000001</v>
      </c>
      <c r="D50" s="84">
        <v>1.115</v>
      </c>
      <c r="E50" s="84">
        <v>1.1475</v>
      </c>
      <c r="F50" s="84">
        <v>1.1852</v>
      </c>
      <c r="G50" s="81"/>
      <c r="H50" s="76"/>
      <c r="I50" s="76"/>
      <c r="J50" s="76"/>
      <c r="K50" s="76"/>
      <c r="L50" s="76"/>
      <c r="M50" s="76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25">
      <c r="A51" s="87">
        <v>45</v>
      </c>
      <c r="B51" s="84">
        <v>1.2717000000000001</v>
      </c>
      <c r="C51" s="84">
        <v>1.1942999999999999</v>
      </c>
      <c r="D51" s="84">
        <v>1.2058</v>
      </c>
      <c r="E51" s="84">
        <v>1.2479</v>
      </c>
      <c r="F51" s="84">
        <v>1.2955000000000001</v>
      </c>
      <c r="G51" s="8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25">
      <c r="A52" s="87">
        <v>50</v>
      </c>
      <c r="B52" s="84">
        <v>1.2838000000000001</v>
      </c>
      <c r="C52" s="84">
        <v>1.2606999999999999</v>
      </c>
      <c r="D52" s="84">
        <v>1.3128</v>
      </c>
      <c r="E52" s="84">
        <v>1.3147</v>
      </c>
      <c r="F52" s="84">
        <v>1.1821999999999999</v>
      </c>
      <c r="G52" s="8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25">
      <c r="A53" s="87">
        <v>55</v>
      </c>
      <c r="B53" s="97">
        <v>1.3984000000000001</v>
      </c>
      <c r="C53" s="97">
        <v>1.3706</v>
      </c>
      <c r="D53" s="97">
        <v>1.4407000000000001</v>
      </c>
      <c r="E53" s="97">
        <v>1.4481999999999999</v>
      </c>
      <c r="F53" s="97">
        <v>1.2918000000000001</v>
      </c>
      <c r="G53" s="9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x14ac:dyDescent="0.25">
      <c r="A54" s="87">
        <v>60</v>
      </c>
      <c r="B54" s="84">
        <v>1.5353000000000001</v>
      </c>
      <c r="C54" s="84">
        <v>1.5015000000000001</v>
      </c>
      <c r="D54" s="84">
        <v>1.5961000000000001</v>
      </c>
      <c r="E54" s="96">
        <v>1.6117999999999999</v>
      </c>
      <c r="F54" s="84">
        <v>1.2108000000000001</v>
      </c>
      <c r="G54" s="8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x14ac:dyDescent="0.25">
      <c r="A55" s="87">
        <v>65</v>
      </c>
      <c r="B55" s="84">
        <v>1.7038</v>
      </c>
      <c r="C55" s="84">
        <v>1.66</v>
      </c>
      <c r="D55" s="84">
        <v>1.7927</v>
      </c>
      <c r="E55" s="96">
        <v>1.8170999999999999</v>
      </c>
      <c r="F55" s="84">
        <v>1.3260000000000001</v>
      </c>
      <c r="G55" s="8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x14ac:dyDescent="0.25">
      <c r="A56" s="87">
        <v>70</v>
      </c>
      <c r="B56" s="97">
        <v>1.9159999999999999</v>
      </c>
      <c r="C56" s="97">
        <v>1.8559000000000001</v>
      </c>
      <c r="D56" s="97">
        <v>2.0541999999999998</v>
      </c>
      <c r="E56" s="98">
        <v>2.0992000000000002</v>
      </c>
      <c r="F56" s="97">
        <v>1.4666999999999999</v>
      </c>
      <c r="G56" s="91"/>
      <c r="H56" s="77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x14ac:dyDescent="0.25">
      <c r="A57" s="87">
        <v>75</v>
      </c>
      <c r="B57" s="96">
        <v>1.8917999999999999</v>
      </c>
      <c r="C57" s="84">
        <v>1.8324</v>
      </c>
      <c r="D57" s="84">
        <v>2.1545999999999998</v>
      </c>
      <c r="E57" s="84">
        <v>2.2793999999999999</v>
      </c>
      <c r="F57" s="96">
        <v>1.3955</v>
      </c>
      <c r="G57" s="8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87">
        <v>80</v>
      </c>
      <c r="B58" s="96">
        <v>2.1629999999999998</v>
      </c>
      <c r="C58" s="84">
        <v>2.0741999999999998</v>
      </c>
      <c r="D58" s="82">
        <v>2.5219999999999998</v>
      </c>
      <c r="E58" s="84">
        <v>2.7128999999999999</v>
      </c>
      <c r="F58" s="96">
        <v>1.5624</v>
      </c>
      <c r="G58" s="81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x14ac:dyDescent="0.25">
      <c r="A59" s="87">
        <v>85</v>
      </c>
      <c r="B59" s="96">
        <v>2.5284</v>
      </c>
      <c r="C59" s="84">
        <v>2.3894000000000002</v>
      </c>
      <c r="D59" s="82">
        <v>3.0404</v>
      </c>
      <c r="E59" s="84">
        <v>3.35</v>
      </c>
      <c r="F59" s="96">
        <v>1.7303999999999999</v>
      </c>
      <c r="G59" s="8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x14ac:dyDescent="0.25">
      <c r="A60" s="87">
        <v>90</v>
      </c>
      <c r="B60" s="96">
        <v>3.0478000000000001</v>
      </c>
      <c r="C60" s="84">
        <v>2.8176000000000001</v>
      </c>
      <c r="D60" s="82">
        <v>3.827</v>
      </c>
      <c r="E60" s="84">
        <v>4.3781999999999996</v>
      </c>
      <c r="F60" s="96">
        <v>1.9798</v>
      </c>
      <c r="G60" s="8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5">
      <c r="A61" s="87">
        <v>95</v>
      </c>
      <c r="B61" s="96">
        <v>3.8445999999999998</v>
      </c>
      <c r="C61" s="84">
        <v>3.4327999999999999</v>
      </c>
      <c r="D61" s="82">
        <v>5.1626000000000003</v>
      </c>
      <c r="E61" s="84">
        <v>6.3170999999999999</v>
      </c>
      <c r="F61" s="96">
        <v>2.3271999999999999</v>
      </c>
      <c r="G61" s="8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x14ac:dyDescent="0.25">
      <c r="A62" s="87" t="s">
        <v>109</v>
      </c>
      <c r="B62" s="96">
        <v>5.2218999999999998</v>
      </c>
      <c r="C62" s="84">
        <v>4.3917000000000002</v>
      </c>
      <c r="D62" s="82">
        <v>7.9302000000000001</v>
      </c>
      <c r="E62" s="84">
        <v>11.337</v>
      </c>
      <c r="F62" s="96">
        <v>2.8449</v>
      </c>
      <c r="G62" s="8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x14ac:dyDescent="0.25">
      <c r="A63" s="78"/>
      <c r="B63" s="94"/>
      <c r="C63" s="94"/>
      <c r="D63" s="94"/>
      <c r="E63" s="94"/>
      <c r="F63" s="94"/>
      <c r="G63" s="8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x14ac:dyDescent="0.25">
      <c r="A64" s="81"/>
      <c r="B64" s="84"/>
      <c r="C64" s="84"/>
      <c r="D64" s="84"/>
      <c r="E64" s="84"/>
      <c r="F64" s="84"/>
      <c r="G64" s="8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113C-6F36-41C0-8197-E358850EA172}">
  <dimension ref="A1:AF31"/>
  <sheetViews>
    <sheetView workbookViewId="0"/>
  </sheetViews>
  <sheetFormatPr defaultRowHeight="15" x14ac:dyDescent="0.25"/>
  <cols>
    <col min="1" max="3" width="20.7109375" customWidth="1"/>
    <col min="4" max="4" width="16.7109375" customWidth="1"/>
    <col min="5" max="32" width="6.7109375" customWidth="1"/>
  </cols>
  <sheetData>
    <row r="1" spans="1:32" x14ac:dyDescent="0.25">
      <c r="E1" s="173" t="s">
        <v>2</v>
      </c>
      <c r="F1" s="174"/>
      <c r="G1" s="173" t="s">
        <v>3</v>
      </c>
      <c r="H1" s="174"/>
      <c r="I1" s="173" t="s">
        <v>2</v>
      </c>
      <c r="J1" s="174"/>
      <c r="K1" s="173" t="s">
        <v>1</v>
      </c>
      <c r="L1" s="174"/>
      <c r="M1" s="173" t="s">
        <v>4</v>
      </c>
      <c r="N1" s="174"/>
      <c r="O1" s="173" t="s">
        <v>2</v>
      </c>
      <c r="P1" s="174"/>
      <c r="Q1" s="173" t="s">
        <v>4</v>
      </c>
      <c r="R1" s="174"/>
      <c r="S1" s="173" t="s">
        <v>1</v>
      </c>
      <c r="T1" s="174"/>
      <c r="U1" s="173" t="s">
        <v>4</v>
      </c>
      <c r="V1" s="174"/>
      <c r="W1" s="173" t="s">
        <v>2</v>
      </c>
      <c r="X1" s="174"/>
      <c r="Y1" s="173" t="s">
        <v>1</v>
      </c>
      <c r="Z1" s="174"/>
      <c r="AA1" s="173" t="s">
        <v>3</v>
      </c>
      <c r="AB1" s="174"/>
      <c r="AC1" s="173" t="s">
        <v>4</v>
      </c>
      <c r="AD1" s="174"/>
    </row>
    <row r="2" spans="1:32" s="2" customFormat="1" x14ac:dyDescent="0.25">
      <c r="A2" s="26" t="s">
        <v>133</v>
      </c>
      <c r="B2" s="26">
        <v>35</v>
      </c>
      <c r="C2" s="26"/>
      <c r="D2" s="99"/>
      <c r="E2" s="14"/>
      <c r="F2" s="123" t="e">
        <f>ROUNDDOWN(12.91*((E2*Lähtötiedot!$D$23)-4)^1.1,0)</f>
        <v>#NUM!</v>
      </c>
      <c r="G2" s="14"/>
      <c r="H2" s="123" t="e">
        <f>ROUNDDOWN(13.0449*((G2*Lähtötiedot!$B$23)-7)^1.05,0)</f>
        <v>#NUM!</v>
      </c>
      <c r="I2" s="13"/>
      <c r="J2" s="125" t="e">
        <f>ROUNDDOWN(12.91*((I2*Lähtötiedot!$D$23)-4)^1.1,0)</f>
        <v>#NUM!</v>
      </c>
      <c r="K2" s="103"/>
      <c r="L2" s="125" t="e">
        <f>ROUNDDOWN(51.39*((K2*Lähtötiedot!$C$23)-1.5)^1.05,0)</f>
        <v>#NUM!</v>
      </c>
      <c r="M2" s="104"/>
      <c r="N2" s="125" t="e">
        <f>ROUNDDOWN(10.14*((M2*Lähtötiedot!$E$23)-7)^1.08,0)</f>
        <v>#NUM!</v>
      </c>
      <c r="O2" s="105"/>
      <c r="P2" s="122" t="e">
        <f>ROUNDDOWN(12.91*((O2*Lähtötiedot!$D$23)-4)^1.1,0)</f>
        <v>#NUM!</v>
      </c>
      <c r="Q2" s="106"/>
      <c r="R2" s="122" t="e">
        <f>ROUNDDOWN(10.14*((Q2*Lähtötiedot!$E$23)-7)^1.08,0)</f>
        <v>#NUM!</v>
      </c>
      <c r="S2" s="107"/>
      <c r="T2" s="127" t="e">
        <f>ROUNDDOWN(51.39*((S2*Lähtötiedot!$C$23)-1.5)^1.05,0)</f>
        <v>#NUM!</v>
      </c>
      <c r="U2" s="108"/>
      <c r="V2" s="127" t="e">
        <f>ROUNDDOWN(10.14*((U2*Lähtötiedot!$E$23)-7)^1.08,0)</f>
        <v>#NUM!</v>
      </c>
      <c r="W2" s="14"/>
      <c r="X2" s="123" t="e">
        <f>ROUNDDOWN(12.91*((W2*Lähtötiedot!$D$23)-4)^1.1,0)</f>
        <v>#NUM!</v>
      </c>
      <c r="Y2" s="101"/>
      <c r="Z2" s="123" t="e">
        <f>ROUNDDOWN(51.39*((Y2*Lähtötiedot!$C$23)-1.5)^1.05,0)</f>
        <v>#NUM!</v>
      </c>
      <c r="AA2" s="100"/>
      <c r="AB2" s="123" t="e">
        <f>ROUNDDOWN(13.0449*((AA2*Lähtötiedot!$B$23)-7)^1.05,0)</f>
        <v>#NUM!</v>
      </c>
      <c r="AC2" s="100"/>
      <c r="AD2" s="123" t="e">
        <f>ROUNDDOWN(10.14*((AC2*Lähtötiedot!$E$23)-7)^1.08,0)</f>
        <v>#NUM!</v>
      </c>
    </row>
    <row r="3" spans="1:32" s="2" customFormat="1" x14ac:dyDescent="0.25">
      <c r="A3" s="27" t="s">
        <v>132</v>
      </c>
      <c r="B3" s="27">
        <v>40</v>
      </c>
      <c r="C3" s="27"/>
      <c r="D3" s="109"/>
      <c r="E3" s="14"/>
      <c r="F3" s="123" t="e">
        <f>ROUNDDOWN(12.91*((E3*Lähtötiedot!$D$24)-4)^1.1,0)</f>
        <v>#NUM!</v>
      </c>
      <c r="G3" s="14"/>
      <c r="H3" s="123" t="e">
        <f>ROUNDDOWN(13.0449*((G3*Lähtötiedot!$B$24)-7)^1.05,0)</f>
        <v>#NUM!</v>
      </c>
      <c r="I3" s="13"/>
      <c r="J3" s="125" t="e">
        <f>ROUNDDOWN(12.91*((I3*Lähtötiedot!$D$24)-4)^1.1,0)</f>
        <v>#NUM!</v>
      </c>
      <c r="K3" s="75"/>
      <c r="L3" s="125" t="e">
        <f>ROUNDDOWN(51.39*((K3*Lähtötiedot!$C$24)-1.5)^1.05,0)</f>
        <v>#NUM!</v>
      </c>
      <c r="M3" s="12"/>
      <c r="N3" s="125" t="e">
        <f>ROUNDDOWN(10.14*((M3*Lähtötiedot!$E$24)-7)^1.08,0)</f>
        <v>#NUM!</v>
      </c>
      <c r="O3" s="111"/>
      <c r="P3" s="122" t="e">
        <f>ROUNDDOWN(12.91*((O3*Lähtötiedot!$D$24)-4)^1.1,0)</f>
        <v>#NUM!</v>
      </c>
      <c r="Q3" s="71"/>
      <c r="R3" s="122" t="e">
        <f>ROUNDDOWN(10.14*((Q3*Lähtötiedot!$E$24)-7)^1.08,0)</f>
        <v>#NUM!</v>
      </c>
      <c r="S3" s="31"/>
      <c r="T3" s="127" t="e">
        <f>ROUNDDOWN(51.39*((S3*Lähtötiedot!$C$24)-1.5)^1.05,0)</f>
        <v>#NUM!</v>
      </c>
      <c r="U3" s="34"/>
      <c r="V3" s="127" t="e">
        <f>ROUNDDOWN(10.14*((U3*Lähtötiedot!$E$24)-7)^1.08,0)</f>
        <v>#NUM!</v>
      </c>
      <c r="W3" s="14"/>
      <c r="X3" s="123" t="e">
        <f>ROUNDDOWN(12.91*((W3*Lähtötiedot!$D$24)-4)^1.1,0)</f>
        <v>#NUM!</v>
      </c>
      <c r="Y3" s="110"/>
      <c r="Z3" s="123" t="e">
        <f>ROUNDDOWN(51.39*((Y3*Lähtötiedot!$C$24)-1.5)^1.05,0)</f>
        <v>#NUM!</v>
      </c>
      <c r="AA3" s="14"/>
      <c r="AB3" s="123" t="e">
        <f>ROUNDDOWN(13.0449*((AA3*Lähtötiedot!$B$24)-7)^1.05,0)</f>
        <v>#NUM!</v>
      </c>
      <c r="AC3" s="14"/>
      <c r="AD3" s="123" t="e">
        <f>ROUNDDOWN(10.14*((AC3*Lähtötiedot!$E$24)-7)^1.08,0)</f>
        <v>#NUM!</v>
      </c>
    </row>
    <row r="4" spans="1:32" s="2" customFormat="1" x14ac:dyDescent="0.25">
      <c r="A4" s="27" t="s">
        <v>134</v>
      </c>
      <c r="B4" s="27">
        <v>45</v>
      </c>
      <c r="C4" s="27"/>
      <c r="D4" s="109"/>
      <c r="E4" s="14"/>
      <c r="F4" s="123" t="e">
        <f>ROUNDDOWN(12.91*((E4*Lähtötiedot!$D$25)-4)^1.1,0)</f>
        <v>#NUM!</v>
      </c>
      <c r="G4" s="14"/>
      <c r="H4" s="123" t="e">
        <f>ROUNDDOWN(13.0449*((G4*Lähtötiedot!$B$25)-7)^1.05,0)</f>
        <v>#NUM!</v>
      </c>
      <c r="I4" s="13"/>
      <c r="J4" s="125" t="e">
        <f>ROUNDDOWN(12.91*((I4*Lähtötiedot!$D$25)-4)^1.1,0)</f>
        <v>#NUM!</v>
      </c>
      <c r="K4" s="75"/>
      <c r="L4" s="125" t="e">
        <f>ROUNDDOWN(51.39*((K4*Lähtötiedot!$C$25)-1.5)^1.05,0)</f>
        <v>#NUM!</v>
      </c>
      <c r="M4" s="12"/>
      <c r="N4" s="125" t="e">
        <f>ROUNDDOWN(10.14*((M4*Lähtötiedot!$E$25)-7)^1.08,0)</f>
        <v>#NUM!</v>
      </c>
      <c r="O4" s="111"/>
      <c r="P4" s="122" t="e">
        <f>ROUNDDOWN(12.91*((O4*Lähtötiedot!$D$25)-4)^1.1,0)</f>
        <v>#NUM!</v>
      </c>
      <c r="Q4" s="71"/>
      <c r="R4" s="122" t="e">
        <f>ROUNDDOWN(10.14*((Q4*Lähtötiedot!$E$25)-7)^1.08,0)</f>
        <v>#NUM!</v>
      </c>
      <c r="S4" s="31"/>
      <c r="T4" s="127" t="e">
        <f>ROUNDDOWN(51.39*((S4*Lähtötiedot!$C$25)-1.5)^1.05,0)</f>
        <v>#NUM!</v>
      </c>
      <c r="U4" s="34"/>
      <c r="V4" s="127" t="e">
        <f>ROUNDDOWN(10.14*((U4*Lähtötiedot!$E$25)-7)^1.08,0)</f>
        <v>#NUM!</v>
      </c>
      <c r="W4" s="14"/>
      <c r="X4" s="123" t="e">
        <f>ROUNDDOWN(12.91*((W4*Lähtötiedot!$D$25)-4)^1.1,0)</f>
        <v>#NUM!</v>
      </c>
      <c r="Y4" s="110"/>
      <c r="Z4" s="123" t="e">
        <f>ROUNDDOWN(51.39*((Y4*Lähtötiedot!$C$25)-1.5)^1.05,0)</f>
        <v>#NUM!</v>
      </c>
      <c r="AA4" s="14"/>
      <c r="AB4" s="123" t="e">
        <f>ROUNDDOWN(13.0449*((AA4*Lähtötiedot!$B$25)-7)^1.05,0)</f>
        <v>#NUM!</v>
      </c>
      <c r="AC4" s="14"/>
      <c r="AD4" s="123" t="e">
        <f>ROUNDDOWN(10.14*((AC4*Lähtötiedot!$E$25)-7)^1.08,0)</f>
        <v>#NUM!</v>
      </c>
    </row>
    <row r="5" spans="1:32" s="2" customFormat="1" x14ac:dyDescent="0.25">
      <c r="A5" s="27" t="s">
        <v>135</v>
      </c>
      <c r="B5" s="27">
        <v>50</v>
      </c>
      <c r="C5" s="27"/>
      <c r="D5" s="109"/>
      <c r="E5" s="14"/>
      <c r="F5" s="123" t="e">
        <f>ROUNDDOWN(12.91*((E5*Lähtötiedot!$D$26)-4)^1.1,0)</f>
        <v>#NUM!</v>
      </c>
      <c r="G5" s="14"/>
      <c r="H5" s="123" t="e">
        <f>ROUNDDOWN(13.0449*((G5*Lähtötiedot!$B$26)-7)^1.05,0)</f>
        <v>#NUM!</v>
      </c>
      <c r="I5" s="13"/>
      <c r="J5" s="125" t="e">
        <f>ROUNDDOWN(12.91*((I5*Lähtötiedot!$D$26)-4)^1.1,0)</f>
        <v>#NUM!</v>
      </c>
      <c r="K5" s="75"/>
      <c r="L5" s="125" t="e">
        <f>ROUNDDOWN(51.39*((K5*Lähtötiedot!$C$26)-1.5)^1.05,0)</f>
        <v>#NUM!</v>
      </c>
      <c r="M5" s="12"/>
      <c r="N5" s="125" t="e">
        <f>ROUNDDOWN(10.14*((M5*Lähtötiedot!$E$26)-7)^1.08,0)</f>
        <v>#NUM!</v>
      </c>
      <c r="O5" s="111"/>
      <c r="P5" s="122" t="e">
        <f>ROUNDDOWN(12.91*((O5*Lähtötiedot!$D$26)-4)^1.1,0)</f>
        <v>#NUM!</v>
      </c>
      <c r="Q5" s="71"/>
      <c r="R5" s="122" t="e">
        <f>ROUNDDOWN(10.14*((Q5*Lähtötiedot!$E$26)-7)^1.08,0)</f>
        <v>#NUM!</v>
      </c>
      <c r="S5" s="31"/>
      <c r="T5" s="127" t="e">
        <f>ROUNDDOWN(51.39*((S5*Lähtötiedot!$C$26)-1.5)^1.05,0)</f>
        <v>#NUM!</v>
      </c>
      <c r="U5" s="34"/>
      <c r="V5" s="127" t="e">
        <f>ROUNDDOWN(10.14*((U5*Lähtötiedot!$E$26)-7)^1.08,0)</f>
        <v>#NUM!</v>
      </c>
      <c r="W5" s="14"/>
      <c r="X5" s="123" t="e">
        <f>ROUNDDOWN(12.91*((W5*Lähtötiedot!$D$26)-4)^1.1,0)</f>
        <v>#NUM!</v>
      </c>
      <c r="Y5" s="110"/>
      <c r="Z5" s="123" t="e">
        <f>ROUNDDOWN(51.39*((Y5*Lähtötiedot!$C$26)-1.5)^1.05,0)</f>
        <v>#NUM!</v>
      </c>
      <c r="AA5" s="14"/>
      <c r="AB5" s="123" t="e">
        <f>ROUNDDOWN(13.0449*((AA5*Lähtötiedot!$B$26)-7)^1.05,0)</f>
        <v>#NUM!</v>
      </c>
      <c r="AC5" s="14"/>
      <c r="AD5" s="123" t="e">
        <f>ROUNDDOWN(10.14*((AC5*Lähtötiedot!$E$26)-7)^1.08,0)</f>
        <v>#NUM!</v>
      </c>
    </row>
    <row r="6" spans="1:32" s="2" customFormat="1" x14ac:dyDescent="0.25">
      <c r="A6" s="27" t="s">
        <v>136</v>
      </c>
      <c r="B6" s="27">
        <v>55</v>
      </c>
      <c r="C6" s="27"/>
      <c r="D6" s="109"/>
      <c r="E6" s="14"/>
      <c r="F6" s="123" t="e">
        <f>ROUNDDOWN(12.91*((E6*Lähtötiedot!$D$27)-4)^1.1,0)</f>
        <v>#NUM!</v>
      </c>
      <c r="G6" s="14"/>
      <c r="H6" s="123" t="e">
        <f>ROUNDDOWN(13.0449*((G6*Lähtötiedot!$B$27)-7)^1.05,0)</f>
        <v>#NUM!</v>
      </c>
      <c r="I6" s="13"/>
      <c r="J6" s="125" t="e">
        <f>ROUNDDOWN(12.91*((I6*Lähtötiedot!$D$27)-4)^1.1,0)</f>
        <v>#NUM!</v>
      </c>
      <c r="K6" s="75"/>
      <c r="L6" s="125" t="e">
        <f>ROUNDDOWN(51.39*((K6*Lähtötiedot!$C$27)-1.5)^1.05,0)</f>
        <v>#NUM!</v>
      </c>
      <c r="M6" s="12"/>
      <c r="N6" s="125" t="e">
        <f>ROUNDDOWN(10.14*((M6*Lähtötiedot!$E$27)-7)^1.08,0)</f>
        <v>#NUM!</v>
      </c>
      <c r="O6" s="111"/>
      <c r="P6" s="122" t="e">
        <f>ROUNDDOWN(12.91*((O6*Lähtötiedot!$D$27)-4)^1.1,0)</f>
        <v>#NUM!</v>
      </c>
      <c r="Q6" s="71"/>
      <c r="R6" s="122" t="e">
        <f>ROUNDDOWN(10.14*((Q6*Lähtötiedot!$E$27)-7)^1.08,0)</f>
        <v>#NUM!</v>
      </c>
      <c r="S6" s="31"/>
      <c r="T6" s="127" t="e">
        <f>ROUNDDOWN(51.39*((S6*Lähtötiedot!$C$27)-1.5)^1.05,0)</f>
        <v>#NUM!</v>
      </c>
      <c r="U6" s="34"/>
      <c r="V6" s="127" t="e">
        <f>ROUNDDOWN(10.14*((U6*Lähtötiedot!$E$27)-7)^1.08,0)</f>
        <v>#NUM!</v>
      </c>
      <c r="W6" s="14"/>
      <c r="X6" s="123" t="e">
        <f>ROUNDDOWN(12.91*((W6*Lähtötiedot!$D$27)-4)^1.1,0)</f>
        <v>#NUM!</v>
      </c>
      <c r="Y6" s="110"/>
      <c r="Z6" s="123" t="e">
        <f>ROUNDDOWN(51.39*((Y6*Lähtötiedot!$C$27)-1.5)^1.05,0)</f>
        <v>#NUM!</v>
      </c>
      <c r="AA6" s="14"/>
      <c r="AB6" s="123" t="e">
        <f>ROUNDDOWN(13.0449*((AA6*Lähtötiedot!$B$27)-7)^1.05,0)</f>
        <v>#NUM!</v>
      </c>
      <c r="AC6" s="14"/>
      <c r="AD6" s="123" t="e">
        <f>ROUNDDOWN(10.14*((AC6*Lähtötiedot!$E$27)-7)^1.08,0)</f>
        <v>#NUM!</v>
      </c>
    </row>
    <row r="7" spans="1:32" s="2" customFormat="1" x14ac:dyDescent="0.25">
      <c r="A7" s="27" t="s">
        <v>137</v>
      </c>
      <c r="B7" s="27">
        <v>60</v>
      </c>
      <c r="C7" s="27"/>
      <c r="D7" s="109"/>
      <c r="E7" s="14"/>
      <c r="F7" s="123" t="e">
        <f>ROUNDDOWN(12.91*((E7*Lähtötiedot!$D$28)-4)^1.1,0)</f>
        <v>#NUM!</v>
      </c>
      <c r="G7" s="14"/>
      <c r="H7" s="123" t="e">
        <f>ROUNDDOWN(13.0449*((G7*Lähtötiedot!$B$28)-7)^1.05,0)</f>
        <v>#NUM!</v>
      </c>
      <c r="I7" s="13"/>
      <c r="J7" s="125" t="e">
        <f>ROUNDDOWN(12.91*((I7*Lähtötiedot!$D$28)-4)^1.1,0)</f>
        <v>#NUM!</v>
      </c>
      <c r="K7" s="75"/>
      <c r="L7" s="125" t="e">
        <f>ROUNDDOWN(51.39*((K7*Lähtötiedot!$C$28)-1.5)^1.05,0)</f>
        <v>#NUM!</v>
      </c>
      <c r="M7" s="12"/>
      <c r="N7" s="125" t="e">
        <f>ROUNDDOWN(10.14*((M7*Lähtötiedot!$E$28)-7)^1.08,0)</f>
        <v>#NUM!</v>
      </c>
      <c r="O7" s="111"/>
      <c r="P7" s="122" t="e">
        <f>ROUNDDOWN(12.91*((O7*Lähtötiedot!$D$28)-4)^1.1,0)</f>
        <v>#NUM!</v>
      </c>
      <c r="Q7" s="71"/>
      <c r="R7" s="122" t="e">
        <f>ROUNDDOWN(10.14*((Q7*Lähtötiedot!$E$28)-7)^1.08,0)</f>
        <v>#NUM!</v>
      </c>
      <c r="S7" s="31"/>
      <c r="T7" s="127" t="e">
        <f>ROUNDDOWN(51.39*((S7*Lähtötiedot!$C$28)-1.5)^1.05,0)</f>
        <v>#NUM!</v>
      </c>
      <c r="U7" s="34"/>
      <c r="V7" s="127" t="e">
        <f>ROUNDDOWN(10.14*((U7*Lähtötiedot!$E$28)-7)^1.08,0)</f>
        <v>#NUM!</v>
      </c>
      <c r="W7" s="14"/>
      <c r="X7" s="123" t="e">
        <f>ROUNDDOWN(12.91*((W7*Lähtötiedot!$D$28)-4)^1.1,0)</f>
        <v>#NUM!</v>
      </c>
      <c r="Y7" s="110"/>
      <c r="Z7" s="123" t="e">
        <f>ROUNDDOWN(51.39*((Y7*Lähtötiedot!$C$28)-1.5)^1.05,0)</f>
        <v>#NUM!</v>
      </c>
      <c r="AA7" s="14"/>
      <c r="AB7" s="123" t="e">
        <f>ROUNDDOWN(13.0449*((AA7*Lähtötiedot!$B$28)-7)^1.05,0)</f>
        <v>#NUM!</v>
      </c>
      <c r="AC7" s="14"/>
      <c r="AD7" s="123" t="e">
        <f>ROUNDDOWN(10.14*((AC7*Lähtötiedot!$E$28)-7)^1.08,0)</f>
        <v>#NUM!</v>
      </c>
    </row>
    <row r="8" spans="1:32" s="2" customFormat="1" x14ac:dyDescent="0.25">
      <c r="A8" s="27" t="s">
        <v>138</v>
      </c>
      <c r="B8" s="27">
        <v>65</v>
      </c>
      <c r="C8" s="27"/>
      <c r="D8" s="109"/>
      <c r="E8" s="14"/>
      <c r="F8" s="123" t="e">
        <f>ROUNDDOWN(12.91*((E8*Lähtötiedot!$D$29)-4)^1.1,0)</f>
        <v>#NUM!</v>
      </c>
      <c r="G8" s="14"/>
      <c r="H8" s="123" t="e">
        <f>ROUNDDOWN(13.0449*((G8*Lähtötiedot!$B$29)-7)^1.05,0)</f>
        <v>#NUM!</v>
      </c>
      <c r="I8" s="13"/>
      <c r="J8" s="125" t="e">
        <f>ROUNDDOWN(12.91*((I8*Lähtötiedot!$D$29)-4)^1.1,0)</f>
        <v>#NUM!</v>
      </c>
      <c r="K8" s="75"/>
      <c r="L8" s="125" t="e">
        <f>ROUNDDOWN(51.39*((K8*Lähtötiedot!$C$29)-1.5)^1.05,0)</f>
        <v>#NUM!</v>
      </c>
      <c r="M8" s="12"/>
      <c r="N8" s="125" t="e">
        <f>ROUNDDOWN(10.14*((M8*Lähtötiedot!$E$29)-7)^1.08,0)</f>
        <v>#NUM!</v>
      </c>
      <c r="O8" s="111"/>
      <c r="P8" s="122" t="e">
        <f>ROUNDDOWN(12.91*((O8*Lähtötiedot!$D$29)-4)^1.1,0)</f>
        <v>#NUM!</v>
      </c>
      <c r="Q8" s="71"/>
      <c r="R8" s="122" t="e">
        <f>ROUNDDOWN(10.14*((Q8*Lähtötiedot!$E$29)-7)^1.08,0)</f>
        <v>#NUM!</v>
      </c>
      <c r="S8" s="31"/>
      <c r="T8" s="127" t="e">
        <f>ROUNDDOWN(51.39*((S8*Lähtötiedot!$C$29)-1.5)^1.05,0)</f>
        <v>#NUM!</v>
      </c>
      <c r="U8" s="34"/>
      <c r="V8" s="127" t="e">
        <f>ROUNDDOWN(10.14*((U8*Lähtötiedot!$E$29)-7)^1.08,0)</f>
        <v>#NUM!</v>
      </c>
      <c r="W8" s="14"/>
      <c r="X8" s="123" t="e">
        <f>ROUNDDOWN(12.91*((W8*Lähtötiedot!$D$29)-4)^1.1,0)</f>
        <v>#NUM!</v>
      </c>
      <c r="Y8" s="110"/>
      <c r="Z8" s="123" t="e">
        <f>ROUNDDOWN(51.39*((Y8*Lähtötiedot!$C$29)-1.5)^1.05,0)</f>
        <v>#NUM!</v>
      </c>
      <c r="AA8" s="14"/>
      <c r="AB8" s="123" t="e">
        <f>ROUNDDOWN(13.0449*((AA8*Lähtötiedot!$B$29)-7)^1.05,0)</f>
        <v>#NUM!</v>
      </c>
      <c r="AC8" s="14"/>
      <c r="AD8" s="123" t="e">
        <f>ROUNDDOWN(10.14*((AC8*Lähtötiedot!$E$29)-7)^1.08,0)</f>
        <v>#NUM!</v>
      </c>
    </row>
    <row r="9" spans="1:32" s="2" customFormat="1" x14ac:dyDescent="0.25">
      <c r="A9" s="27" t="s">
        <v>139</v>
      </c>
      <c r="B9" s="27">
        <v>70</v>
      </c>
      <c r="C9" s="27"/>
      <c r="D9" s="109"/>
      <c r="E9" s="14"/>
      <c r="F9" s="123" t="e">
        <f>ROUNDDOWN(12.91*((E9*Lähtötiedot!$D$30)-4)^1.1,0)</f>
        <v>#NUM!</v>
      </c>
      <c r="G9" s="14"/>
      <c r="H9" s="123" t="e">
        <f>ROUNDDOWN(13.0449*((G9*Lähtötiedot!$B$30)-7)^1.05,0)</f>
        <v>#NUM!</v>
      </c>
      <c r="I9" s="13"/>
      <c r="J9" s="125" t="e">
        <f>ROUNDDOWN(12.91*((I9*Lähtötiedot!$D$30)-4)^1.1,0)</f>
        <v>#NUM!</v>
      </c>
      <c r="K9" s="75"/>
      <c r="L9" s="125" t="e">
        <f>ROUNDDOWN(51.39*((K9*Lähtötiedot!$C$30)-1.5)^1.05,0)</f>
        <v>#NUM!</v>
      </c>
      <c r="M9" s="12"/>
      <c r="N9" s="125" t="e">
        <f>ROUNDDOWN(10.14*((M9*Lähtötiedot!$E$30)-7)^1.08,0)</f>
        <v>#NUM!</v>
      </c>
      <c r="O9" s="111"/>
      <c r="P9" s="122" t="e">
        <f>ROUNDDOWN(12.91*((O9*Lähtötiedot!$D$30)-4)^1.1,0)</f>
        <v>#NUM!</v>
      </c>
      <c r="Q9" s="71"/>
      <c r="R9" s="122" t="e">
        <f>ROUNDDOWN(10.14*((Q9*Lähtötiedot!$E$30)-7)^1.08,0)</f>
        <v>#NUM!</v>
      </c>
      <c r="S9" s="31"/>
      <c r="T9" s="127" t="e">
        <f>ROUNDDOWN(51.39*((S9*Lähtötiedot!$C$30)-1.5)^1.05,0)</f>
        <v>#NUM!</v>
      </c>
      <c r="U9" s="34"/>
      <c r="V9" s="127" t="e">
        <f>ROUNDDOWN(10.14*((U9*Lähtötiedot!$E$30)-7)^1.08,0)</f>
        <v>#NUM!</v>
      </c>
      <c r="W9" s="14"/>
      <c r="X9" s="123" t="e">
        <f>ROUNDDOWN(12.91*((W9*Lähtötiedot!$D$30)-4)^1.1,0)</f>
        <v>#NUM!</v>
      </c>
      <c r="Y9" s="110"/>
      <c r="Z9" s="123" t="e">
        <f>ROUNDDOWN(51.39*((Y9*Lähtötiedot!$C$30)-1.5)^1.05,0)</f>
        <v>#NUM!</v>
      </c>
      <c r="AA9" s="14"/>
      <c r="AB9" s="123" t="e">
        <f>ROUNDDOWN(13.0449*((AA9*Lähtötiedot!$B$30)-7)^1.05,0)</f>
        <v>#NUM!</v>
      </c>
      <c r="AC9" s="14"/>
      <c r="AD9" s="123" t="e">
        <f>ROUNDDOWN(10.14*((AC9*Lähtötiedot!$E$30)-7)^1.08,0)</f>
        <v>#NUM!</v>
      </c>
    </row>
    <row r="10" spans="1:32" s="2" customFormat="1" x14ac:dyDescent="0.25">
      <c r="A10" s="27" t="s">
        <v>140</v>
      </c>
      <c r="B10" s="27">
        <v>75</v>
      </c>
      <c r="C10" s="27"/>
      <c r="D10" s="109"/>
      <c r="E10" s="14"/>
      <c r="F10" s="123" t="e">
        <f>ROUNDDOWN(12.91*((E10*Lähtötiedot!$D$31)-4)^1.1,0)</f>
        <v>#NUM!</v>
      </c>
      <c r="G10" s="14"/>
      <c r="H10" s="123" t="e">
        <f>ROUNDDOWN(13.0449*((G10*Lähtötiedot!$B$31)-7)^1.05,0)</f>
        <v>#NUM!</v>
      </c>
      <c r="I10" s="13"/>
      <c r="J10" s="125" t="e">
        <f>ROUNDDOWN(12.91*((I10*Lähtötiedot!$D$31)-4)^1.1,0)</f>
        <v>#NUM!</v>
      </c>
      <c r="K10" s="75"/>
      <c r="L10" s="125" t="e">
        <f>ROUNDDOWN(51.39*((K10*Lähtötiedot!$C$31)-1.5)^1.05,0)</f>
        <v>#NUM!</v>
      </c>
      <c r="M10" s="12"/>
      <c r="N10" s="125" t="e">
        <f>ROUNDDOWN(10.14*((M10*Lähtötiedot!$E$31)-7)^1.08,0)</f>
        <v>#NUM!</v>
      </c>
      <c r="O10" s="111"/>
      <c r="P10" s="122" t="e">
        <f>ROUNDDOWN(12.91*((O10*Lähtötiedot!$D$31)-4)^1.1,0)</f>
        <v>#NUM!</v>
      </c>
      <c r="Q10" s="71"/>
      <c r="R10" s="122" t="e">
        <f>ROUNDDOWN(10.14*((Q10*Lähtötiedot!$E$31)-7)^1.08,0)</f>
        <v>#NUM!</v>
      </c>
      <c r="S10" s="31"/>
      <c r="T10" s="127" t="e">
        <f>ROUNDDOWN(51.39*((S10*Lähtötiedot!$C$31)-1.5)^1.05,0)</f>
        <v>#NUM!</v>
      </c>
      <c r="U10" s="34"/>
      <c r="V10" s="127" t="e">
        <f>ROUNDDOWN(10.14*((U10*Lähtötiedot!$E$31)-7)^1.08,0)</f>
        <v>#NUM!</v>
      </c>
      <c r="W10" s="14"/>
      <c r="X10" s="123" t="e">
        <f>ROUNDDOWN(12.91*((W10*Lähtötiedot!$D$31)-4)^1.1,0)</f>
        <v>#NUM!</v>
      </c>
      <c r="Y10" s="110"/>
      <c r="Z10" s="123" t="e">
        <f>ROUNDDOWN(51.39*((Y10*Lähtötiedot!$C$31)-1.5)^1.05,0)</f>
        <v>#NUM!</v>
      </c>
      <c r="AA10" s="14"/>
      <c r="AB10" s="123" t="e">
        <f>ROUNDDOWN(13.0449*((AA10*Lähtötiedot!$B$31)-7)^1.05,0)</f>
        <v>#NUM!</v>
      </c>
      <c r="AC10" s="14"/>
      <c r="AD10" s="123" t="e">
        <f>ROUNDDOWN(10.14*((AC10*Lähtötiedot!$E$31)-7)^1.08,0)</f>
        <v>#NUM!</v>
      </c>
    </row>
    <row r="11" spans="1:32" s="2" customFormat="1" x14ac:dyDescent="0.25">
      <c r="A11" s="27" t="s">
        <v>141</v>
      </c>
      <c r="B11" s="27">
        <v>80</v>
      </c>
      <c r="C11" s="27"/>
      <c r="D11" s="109"/>
      <c r="E11" s="14"/>
      <c r="F11" s="123" t="e">
        <f>ROUNDDOWN(12.91*((E11*Lähtötiedot!$D$32)-4)^1.1,0)</f>
        <v>#NUM!</v>
      </c>
      <c r="G11" s="14"/>
      <c r="H11" s="123" t="e">
        <f>ROUNDDOWN(13.0449*((G11*Lähtötiedot!$B$32)-7)^1.05,0)</f>
        <v>#NUM!</v>
      </c>
      <c r="I11" s="13"/>
      <c r="J11" s="125" t="e">
        <f>ROUNDDOWN(12.91*((I11*Lähtötiedot!$D$32)-4)^1.1,0)</f>
        <v>#NUM!</v>
      </c>
      <c r="K11" s="75"/>
      <c r="L11" s="125" t="e">
        <f>ROUNDDOWN(51.39*((K11*Lähtötiedot!$C$32)-1.5)^1.05,0)</f>
        <v>#NUM!</v>
      </c>
      <c r="M11" s="12"/>
      <c r="N11" s="125" t="e">
        <f>ROUNDDOWN(10.14*((M11*Lähtötiedot!$E$32)-7)^1.08,0)</f>
        <v>#NUM!</v>
      </c>
      <c r="O11" s="111"/>
      <c r="P11" s="122" t="e">
        <f>ROUNDDOWN(12.91*((O11*Lähtötiedot!$D$32)-4)^1.1,0)</f>
        <v>#NUM!</v>
      </c>
      <c r="Q11" s="71"/>
      <c r="R11" s="122" t="e">
        <f>ROUNDDOWN(10.14*((Q11*Lähtötiedot!$E$32)-7)^1.08,0)</f>
        <v>#NUM!</v>
      </c>
      <c r="S11" s="31"/>
      <c r="T11" s="127" t="e">
        <f>ROUNDDOWN(51.39*((S11*Lähtötiedot!$C$32)-1.5)^1.05,0)</f>
        <v>#NUM!</v>
      </c>
      <c r="U11" s="34"/>
      <c r="V11" s="127" t="e">
        <f>ROUNDDOWN(10.14*((U11*Lähtötiedot!$E$32)-7)^1.08,0)</f>
        <v>#NUM!</v>
      </c>
      <c r="W11" s="14"/>
      <c r="X11" s="123" t="e">
        <f>ROUNDDOWN(12.91*((W11*Lähtötiedot!$D$32)-4)^1.1,0)</f>
        <v>#NUM!</v>
      </c>
      <c r="Y11" s="110"/>
      <c r="Z11" s="123" t="e">
        <f>ROUNDDOWN(51.39*((Y11*Lähtötiedot!$C$32)-1.5)^1.05,0)</f>
        <v>#NUM!</v>
      </c>
      <c r="AA11" s="14"/>
      <c r="AB11" s="123" t="e">
        <f>ROUNDDOWN(13.0449*((AA11*Lähtötiedot!$B$32)-7)^1.05,0)</f>
        <v>#NUM!</v>
      </c>
      <c r="AC11" s="14"/>
      <c r="AD11" s="123" t="e">
        <f>ROUNDDOWN(10.14*((AC11*Lähtötiedot!$E$32)-7)^1.08,0)</f>
        <v>#NUM!</v>
      </c>
    </row>
    <row r="12" spans="1:32" s="2" customFormat="1" x14ac:dyDescent="0.25">
      <c r="A12" s="27" t="s">
        <v>142</v>
      </c>
      <c r="B12" s="27">
        <v>85</v>
      </c>
      <c r="C12" s="27"/>
      <c r="D12" s="109"/>
      <c r="E12" s="14"/>
      <c r="F12" s="123" t="e">
        <f>ROUNDDOWN(12.91*((E12*Lähtötiedot!$D$33)-4)^1.1,0)</f>
        <v>#NUM!</v>
      </c>
      <c r="G12" s="14"/>
      <c r="H12" s="123" t="e">
        <f>ROUNDDOWN(13.0449*((G12*Lähtötiedot!$B$33)-7)^1.05,0)</f>
        <v>#NUM!</v>
      </c>
      <c r="I12" s="13"/>
      <c r="J12" s="125" t="e">
        <f>ROUNDDOWN(12.91*((I12*Lähtötiedot!$D$33)-4)^1.1,0)</f>
        <v>#NUM!</v>
      </c>
      <c r="K12" s="75"/>
      <c r="L12" s="125" t="e">
        <f>ROUNDDOWN(51.39*((K12*Lähtötiedot!$C$33)-1.5)^1.05,0)</f>
        <v>#NUM!</v>
      </c>
      <c r="M12" s="12"/>
      <c r="N12" s="125" t="e">
        <f>ROUNDDOWN(10.14*((M12*Lähtötiedot!$E$33)-7)^1.08,0)</f>
        <v>#NUM!</v>
      </c>
      <c r="O12" s="111"/>
      <c r="P12" s="122" t="e">
        <f>ROUNDDOWN(12.91*((O12*Lähtötiedot!$D$33)-4)^1.1,0)</f>
        <v>#NUM!</v>
      </c>
      <c r="Q12" s="71"/>
      <c r="R12" s="122" t="e">
        <f>ROUNDDOWN(10.14*((Q12*Lähtötiedot!$E$33)-7)^1.08,0)</f>
        <v>#NUM!</v>
      </c>
      <c r="S12" s="31"/>
      <c r="T12" s="127" t="e">
        <f>ROUNDDOWN(51.39*((S12*Lähtötiedot!$C$33)-1.5)^1.05,0)</f>
        <v>#NUM!</v>
      </c>
      <c r="U12" s="34"/>
      <c r="V12" s="127" t="e">
        <f>ROUNDDOWN(10.14*((U12*Lähtötiedot!$E$33)-7)^1.08,0)</f>
        <v>#NUM!</v>
      </c>
      <c r="W12" s="14"/>
      <c r="X12" s="123" t="e">
        <f>ROUNDDOWN(12.91*((W12*Lähtötiedot!$D$33)-4)^1.1,0)</f>
        <v>#NUM!</v>
      </c>
      <c r="Y12" s="110"/>
      <c r="Z12" s="123" t="e">
        <f>ROUNDDOWN(51.39*((Y12*Lähtötiedot!$C$33)-1.5)^1.05,0)</f>
        <v>#NUM!</v>
      </c>
      <c r="AA12" s="14"/>
      <c r="AB12" s="123" t="e">
        <f>ROUNDDOWN(13.0449*((AA12*Lähtötiedot!$B$33)-7)^1.05,0)</f>
        <v>#NUM!</v>
      </c>
      <c r="AC12" s="14"/>
      <c r="AD12" s="123" t="e">
        <f>ROUNDDOWN(10.14*((AC12*Lähtötiedot!$E$33)-7)^1.08,0)</f>
        <v>#NUM!</v>
      </c>
    </row>
    <row r="13" spans="1:32" s="2" customFormat="1" x14ac:dyDescent="0.25">
      <c r="A13" s="27" t="s">
        <v>143</v>
      </c>
      <c r="B13" s="27">
        <v>90</v>
      </c>
      <c r="C13" s="27"/>
      <c r="D13" s="109"/>
      <c r="E13" s="14"/>
      <c r="F13" s="123" t="e">
        <f>ROUNDDOWN(12.91*((E13*Lähtötiedot!$D$34)-4)^1.1,0)</f>
        <v>#NUM!</v>
      </c>
      <c r="G13" s="14"/>
      <c r="H13" s="123" t="e">
        <f>ROUNDDOWN(13.0449*((G13*Lähtötiedot!$B$34)-7)^1.05,0)</f>
        <v>#NUM!</v>
      </c>
      <c r="I13" s="13"/>
      <c r="J13" s="125" t="e">
        <f>ROUNDDOWN(12.91*((I13*Lähtötiedot!$D$34)-4)^1.1,0)</f>
        <v>#NUM!</v>
      </c>
      <c r="K13" s="75"/>
      <c r="L13" s="125" t="e">
        <f>ROUNDDOWN(51.39*((K13*Lähtötiedot!$C$34)-1.5)^1.05,0)</f>
        <v>#NUM!</v>
      </c>
      <c r="M13" s="12"/>
      <c r="N13" s="125" t="e">
        <f>ROUNDDOWN(10.14*((M13*Lähtötiedot!$E$34)-7)^1.08,0)</f>
        <v>#NUM!</v>
      </c>
      <c r="O13" s="111"/>
      <c r="P13" s="122" t="e">
        <f>ROUNDDOWN(12.91*((O13*Lähtötiedot!$D$34)-4)^1.1,0)</f>
        <v>#NUM!</v>
      </c>
      <c r="Q13" s="71"/>
      <c r="R13" s="122" t="e">
        <f>ROUNDDOWN(10.14*((Q13*Lähtötiedot!$E$34)-7)^1.08,0)</f>
        <v>#NUM!</v>
      </c>
      <c r="S13" s="31"/>
      <c r="T13" s="127" t="e">
        <f>ROUNDDOWN(51.39*((S13*Lähtötiedot!$C$34)-1.5)^1.05,0)</f>
        <v>#NUM!</v>
      </c>
      <c r="U13" s="34"/>
      <c r="V13" s="127" t="e">
        <f>ROUNDDOWN(10.14*((U13*Lähtötiedot!$E$34)-7)^1.08,0)</f>
        <v>#NUM!</v>
      </c>
      <c r="W13" s="14"/>
      <c r="X13" s="123" t="e">
        <f>ROUNDDOWN(12.91*((W13*Lähtötiedot!$D$34)-4)^1.1,0)</f>
        <v>#NUM!</v>
      </c>
      <c r="Y13" s="110"/>
      <c r="Z13" s="123" t="e">
        <f>ROUNDDOWN(51.39*((Y13*Lähtötiedot!$C$34)-1.5)^1.05,0)</f>
        <v>#NUM!</v>
      </c>
      <c r="AA13" s="14"/>
      <c r="AB13" s="123" t="e">
        <f>ROUNDDOWN(13.0449*((AA13*Lähtötiedot!$B$34)-7)^1.05,0)</f>
        <v>#NUM!</v>
      </c>
      <c r="AC13" s="14"/>
      <c r="AD13" s="123" t="e">
        <f>ROUNDDOWN(10.14*((AC13*Lähtötiedot!$E$34)-7)^1.08,0)</f>
        <v>#NUM!</v>
      </c>
    </row>
    <row r="14" spans="1:32" s="2" customFormat="1" x14ac:dyDescent="0.25">
      <c r="A14" s="27" t="s">
        <v>144</v>
      </c>
      <c r="B14" s="27">
        <v>95</v>
      </c>
      <c r="C14" s="27"/>
      <c r="D14" s="109"/>
      <c r="E14" s="14"/>
      <c r="F14" s="123" t="e">
        <f>ROUNDDOWN(12.91*((E14*Lähtötiedot!$D$35)-4)^1.1,0)</f>
        <v>#NUM!</v>
      </c>
      <c r="G14" s="14"/>
      <c r="H14" s="123" t="e">
        <f>ROUNDDOWN(13.0449*((G14*Lähtötiedot!$B$35)-7)^1.05,0)</f>
        <v>#NUM!</v>
      </c>
      <c r="I14" s="13"/>
      <c r="J14" s="125" t="e">
        <f>ROUNDDOWN(12.91*((I14*Lähtötiedot!$D$35)-4)^1.1,0)</f>
        <v>#NUM!</v>
      </c>
      <c r="K14" s="75"/>
      <c r="L14" s="125" t="e">
        <f>ROUNDDOWN(51.39*((K14*Lähtötiedot!$C$35)-1.5)^1.05,0)</f>
        <v>#NUM!</v>
      </c>
      <c r="M14" s="12"/>
      <c r="N14" s="125" t="e">
        <f>ROUNDDOWN(10.14*((M14*Lähtötiedot!$E$35)-7)^1.08,0)</f>
        <v>#NUM!</v>
      </c>
      <c r="O14" s="111"/>
      <c r="P14" s="122" t="e">
        <f>ROUNDDOWN(12.91*((O14*Lähtötiedot!$D$35)-4)^1.1,0)</f>
        <v>#NUM!</v>
      </c>
      <c r="Q14" s="71"/>
      <c r="R14" s="122" t="e">
        <f>ROUNDDOWN(10.14*((Q14*Lähtötiedot!$E$35)-7)^1.08,0)</f>
        <v>#NUM!</v>
      </c>
      <c r="S14" s="31"/>
      <c r="T14" s="127" t="e">
        <f>ROUNDDOWN(51.39*((S14*Lähtötiedot!$C$35)-1.5)^1.05,0)</f>
        <v>#NUM!</v>
      </c>
      <c r="U14" s="34"/>
      <c r="V14" s="127" t="e">
        <f>ROUNDDOWN(10.14*((U14*Lähtötiedot!$E$35)-7)^1.08,0)</f>
        <v>#NUM!</v>
      </c>
      <c r="W14" s="14"/>
      <c r="X14" s="123" t="e">
        <f>ROUNDDOWN(12.91*((W14*Lähtötiedot!$D$35)-4)^1.1,0)</f>
        <v>#NUM!</v>
      </c>
      <c r="Y14" s="110"/>
      <c r="Z14" s="123" t="e">
        <f>ROUNDDOWN(51.39*((Y14*Lähtötiedot!$C$35)-1.5)^1.05,0)</f>
        <v>#NUM!</v>
      </c>
      <c r="AA14" s="14"/>
      <c r="AB14" s="123" t="e">
        <f>ROUNDDOWN(13.0449*((AA14*Lähtötiedot!$B$35)-7)^1.05,0)</f>
        <v>#NUM!</v>
      </c>
      <c r="AC14" s="14"/>
      <c r="AD14" s="123" t="e">
        <f>ROUNDDOWN(10.14*((AC14*Lähtötiedot!$E$35)-7)^1.08,0)</f>
        <v>#NUM!</v>
      </c>
    </row>
    <row r="15" spans="1:32" s="2" customFormat="1" x14ac:dyDescent="0.25">
      <c r="A15" s="49" t="s">
        <v>145</v>
      </c>
      <c r="B15" s="49">
        <v>100</v>
      </c>
      <c r="C15" s="49"/>
      <c r="D15" s="112"/>
      <c r="E15" s="113"/>
      <c r="F15" s="124" t="e">
        <f>ROUNDDOWN(12.91*((E15*Lähtötiedot!$D$36)-4)^1.1,0)</f>
        <v>#NUM!</v>
      </c>
      <c r="G15" s="113"/>
      <c r="H15" s="124" t="e">
        <f>ROUNDDOWN(13.0449*((G15*Lähtötiedot!$B$36)-7)^1.05,0)</f>
        <v>#NUM!</v>
      </c>
      <c r="I15" s="115"/>
      <c r="J15" s="126" t="e">
        <f>ROUNDDOWN(12.91*((I15*Lähtötiedot!$D$36)-4)^1.1,0)</f>
        <v>#NUM!</v>
      </c>
      <c r="K15" s="115"/>
      <c r="L15" s="126" t="e">
        <f>ROUNDDOWN(51.39*((K15*Lähtötiedot!$C$36)-1.5)^1.05,0)</f>
        <v>#NUM!</v>
      </c>
      <c r="M15" s="117"/>
      <c r="N15" s="126" t="e">
        <f>ROUNDDOWN(10.14*((M15*Lähtötiedot!$E$36)-7)^1.08,0)</f>
        <v>#NUM!</v>
      </c>
      <c r="O15" s="119"/>
      <c r="P15" s="129" t="e">
        <f>ROUNDDOWN(12.91*((O15*Lähtötiedot!$D$36)-4)^1.1,0)</f>
        <v>#NUM!</v>
      </c>
      <c r="Q15" s="119"/>
      <c r="R15" s="129" t="e">
        <f>ROUNDDOWN(10.14*((Q15*Lähtötiedot!$E$36)-7)^1.08,0)</f>
        <v>#NUM!</v>
      </c>
      <c r="S15" s="120"/>
      <c r="T15" s="128" t="e">
        <f>ROUNDDOWN(51.39*((S15*Lähtötiedot!$C$36)-1.5)^1.05,0)</f>
        <v>#NUM!</v>
      </c>
      <c r="U15" s="121"/>
      <c r="V15" s="128" t="e">
        <f>ROUNDDOWN(10.14*((U15*Lähtötiedot!$E$36)-7)^1.08,0)</f>
        <v>#NUM!</v>
      </c>
      <c r="W15" s="113"/>
      <c r="X15" s="124" t="e">
        <f>ROUNDDOWN(12.91*((W15*Lähtötiedot!$D$36)-4)^1.1,0)</f>
        <v>#NUM!</v>
      </c>
      <c r="Y15" s="113"/>
      <c r="Z15" s="124" t="e">
        <f>ROUNDDOWN(51.39*((Y15*Lähtötiedot!$C$36)-1.5)^1.05,0)</f>
        <v>#NUM!</v>
      </c>
      <c r="AA15" s="113"/>
      <c r="AB15" s="124" t="e">
        <f>ROUNDDOWN(13.0449*((AA15*Lähtötiedot!$B$36)-7)^1.05,0)</f>
        <v>#NUM!</v>
      </c>
      <c r="AC15" s="113"/>
      <c r="AD15" s="124" t="e">
        <f>ROUNDDOWN(10.14*((AC15*Lähtötiedot!$E$36)-7)^1.08,0)</f>
        <v>#NUM!</v>
      </c>
    </row>
    <row r="16" spans="1:32" s="2" customFormat="1" x14ac:dyDescent="0.25">
      <c r="A16" s="134"/>
      <c r="B16" s="134"/>
      <c r="C16" s="134"/>
      <c r="D16" s="109"/>
      <c r="E16" s="135"/>
      <c r="F16" s="136"/>
      <c r="G16" s="135"/>
      <c r="H16" s="136"/>
      <c r="I16" s="136"/>
      <c r="J16" s="136"/>
      <c r="K16" s="135"/>
      <c r="L16" s="136"/>
      <c r="M16" s="135"/>
      <c r="N16" s="136"/>
      <c r="O16" s="135"/>
      <c r="P16" s="136"/>
      <c r="Q16" s="135"/>
      <c r="R16" s="136"/>
      <c r="S16" s="135"/>
      <c r="T16" s="136"/>
      <c r="U16" s="135"/>
      <c r="V16" s="136"/>
      <c r="W16" s="135"/>
      <c r="X16" s="136"/>
      <c r="Y16" s="135"/>
      <c r="Z16" s="136"/>
      <c r="AA16" s="135"/>
      <c r="AB16" s="136"/>
      <c r="AC16" s="135"/>
      <c r="AD16" s="136"/>
      <c r="AE16" s="135"/>
      <c r="AF16" s="136"/>
    </row>
    <row r="17" spans="1:30" x14ac:dyDescent="0.25">
      <c r="E17" s="173" t="s">
        <v>2</v>
      </c>
      <c r="F17" s="174"/>
      <c r="G17" s="173" t="s">
        <v>3</v>
      </c>
      <c r="H17" s="174"/>
      <c r="I17" s="173" t="s">
        <v>2</v>
      </c>
      <c r="J17" s="174"/>
      <c r="K17" s="173" t="s">
        <v>1</v>
      </c>
      <c r="L17" s="174"/>
      <c r="M17" s="173" t="s">
        <v>4</v>
      </c>
      <c r="N17" s="174"/>
      <c r="O17" s="173" t="s">
        <v>2</v>
      </c>
      <c r="P17" s="174"/>
      <c r="Q17" s="173" t="s">
        <v>4</v>
      </c>
      <c r="R17" s="174"/>
      <c r="S17" s="173" t="s">
        <v>1</v>
      </c>
      <c r="T17" s="174"/>
      <c r="U17" s="173" t="s">
        <v>4</v>
      </c>
      <c r="V17" s="174"/>
      <c r="W17" s="173" t="s">
        <v>2</v>
      </c>
      <c r="X17" s="174"/>
      <c r="Y17" s="173" t="s">
        <v>1</v>
      </c>
      <c r="Z17" s="174"/>
      <c r="AA17" s="173" t="s">
        <v>3</v>
      </c>
      <c r="AB17" s="174"/>
      <c r="AC17" s="173" t="s">
        <v>4</v>
      </c>
      <c r="AD17" s="174"/>
    </row>
    <row r="18" spans="1:30" s="2" customFormat="1" x14ac:dyDescent="0.25">
      <c r="A18" s="26" t="s">
        <v>146</v>
      </c>
      <c r="B18" s="26">
        <v>35</v>
      </c>
      <c r="C18" s="26"/>
      <c r="D18" s="99"/>
      <c r="E18" s="100"/>
      <c r="F18" s="130" t="e">
        <f>ROUNDDOWN(12.3311*((E18*Lähtötiedot!$D$49)-3)^1.1,0)</f>
        <v>#NUM!</v>
      </c>
      <c r="G18" s="100"/>
      <c r="H18" s="130" t="e">
        <f>ROUNDDOWN(17.5458*((G18*Lähtötiedot!$B$49)-6)^1.05,0)</f>
        <v>#NUM!</v>
      </c>
      <c r="I18" s="102"/>
      <c r="J18" s="131" t="e">
        <f>ROUNDDOWN(12.3311*((I18*Lähtötiedot!$D$49)-3)^1.1,0)</f>
        <v>#NUM!</v>
      </c>
      <c r="K18" s="103"/>
      <c r="L18" s="131" t="e">
        <f>ROUNDDOWN(56.0211*((K18*Lähtötiedot!$C$49)-1.5)^1.05,0)</f>
        <v>#NUM!</v>
      </c>
      <c r="M18" s="104"/>
      <c r="N18" s="131" t="e">
        <f>ROUNDDOWN(15.9803*((M18*Lähtötiedot!$E$49)-3.8)^1.04,0)</f>
        <v>#NUM!</v>
      </c>
      <c r="O18" s="105"/>
      <c r="P18" s="122" t="e">
        <f>ROUNDDOWN(12.91*((O18*Lähtötiedot!$D$23)-4)^1.1,0)</f>
        <v>#NUM!</v>
      </c>
      <c r="Q18" s="106"/>
      <c r="R18" s="133" t="e">
        <f>ROUNDDOWN(15.9803*((Q18*Lähtötiedot!$E$49)-3.8)^1.04,0)</f>
        <v>#NUM!</v>
      </c>
      <c r="S18" s="107"/>
      <c r="T18" s="127" t="e">
        <f>ROUNDDOWN(51.39*((S18*Lähtötiedot!$C$23)-1.5)^1.05,0)</f>
        <v>#NUM!</v>
      </c>
      <c r="U18" s="108"/>
      <c r="V18" s="132" t="e">
        <f>ROUNDDOWN(15.9803*((U18*Lähtötiedot!$E$49)-3.8)^1.04,0)</f>
        <v>#NUM!</v>
      </c>
      <c r="W18" s="100"/>
      <c r="X18" s="130" t="e">
        <f>ROUNDDOWN(12.3311*((W18*Lähtötiedot!$D$49)-3)^1.1,0)</f>
        <v>#NUM!</v>
      </c>
      <c r="Y18" s="101"/>
      <c r="Z18" s="130" t="e">
        <f>ROUNDDOWN(56.0211*((Y18*Lähtötiedot!$C$49)-1.5)^1.05,0)</f>
        <v>#NUM!</v>
      </c>
      <c r="AA18" s="100"/>
      <c r="AB18" s="130" t="e">
        <f>ROUNDDOWN(17.5458*((AA18*Lähtötiedot!$B$49)-6)^1.05,0)</f>
        <v>#NUM!</v>
      </c>
      <c r="AC18" s="100"/>
      <c r="AD18" s="130" t="e">
        <f>ROUNDDOWN(15.9803*((AC18*Lähtötiedot!$E$49)-3.8)^1.04,0)</f>
        <v>#NUM!</v>
      </c>
    </row>
    <row r="19" spans="1:30" s="2" customFormat="1" x14ac:dyDescent="0.25">
      <c r="A19" s="27" t="s">
        <v>147</v>
      </c>
      <c r="B19" s="27">
        <v>40</v>
      </c>
      <c r="C19" s="27"/>
      <c r="D19" s="109"/>
      <c r="E19" s="14"/>
      <c r="F19" s="123" t="e">
        <f>ROUNDDOWN(12.3311*((E19*Lähtötiedot!$D$50)-3)^1.1,0)</f>
        <v>#NUM!</v>
      </c>
      <c r="G19" s="14"/>
      <c r="H19" s="123" t="e">
        <f>ROUNDDOWN(17.5458*((G19*Lähtötiedot!$B$50)-6)^1.05,0)</f>
        <v>#NUM!</v>
      </c>
      <c r="I19" s="13"/>
      <c r="J19" s="125" t="e">
        <f>ROUNDDOWN(12.3311*((I19*Lähtötiedot!$D$50)-3)^1.1,0)</f>
        <v>#NUM!</v>
      </c>
      <c r="K19" s="75"/>
      <c r="L19" s="125" t="e">
        <f>ROUNDDOWN(56.0211*((K19*Lähtötiedot!$C$50)-1.5)^1.05,0)</f>
        <v>#NUM!</v>
      </c>
      <c r="M19" s="12"/>
      <c r="N19" s="125" t="e">
        <f>ROUNDDOWN(15.9803*((M19*Lähtötiedot!$E$50)-3.8)^1.04,0)</f>
        <v>#NUM!</v>
      </c>
      <c r="O19" s="111"/>
      <c r="P19" s="122" t="e">
        <f>ROUNDDOWN(12.91*((O19*Lähtötiedot!$D$24)-4)^1.1,0)</f>
        <v>#NUM!</v>
      </c>
      <c r="Q19" s="71"/>
      <c r="R19" s="122" t="e">
        <f>ROUNDDOWN(15.9803*((Q19*Lähtötiedot!$E$50)-3.8)^1.04,0)</f>
        <v>#NUM!</v>
      </c>
      <c r="S19" s="31"/>
      <c r="T19" s="127" t="e">
        <f>ROUNDDOWN(51.39*((S19*Lähtötiedot!$C$24)-1.5)^1.05,0)</f>
        <v>#NUM!</v>
      </c>
      <c r="U19" s="34"/>
      <c r="V19" s="127" t="e">
        <f>ROUNDDOWN(15.9803*((U19*Lähtötiedot!$E$50)-3.8)^1.04,0)</f>
        <v>#NUM!</v>
      </c>
      <c r="W19" s="14"/>
      <c r="X19" s="123" t="e">
        <f>ROUNDDOWN(12.3311*((W19*Lähtötiedot!$D$50)-3)^1.1,0)</f>
        <v>#NUM!</v>
      </c>
      <c r="Y19" s="110"/>
      <c r="Z19" s="123" t="e">
        <f>ROUNDDOWN(56.0211*((Y19*Lähtötiedot!$C$50)-1.5)^1.05,0)</f>
        <v>#NUM!</v>
      </c>
      <c r="AA19" s="14"/>
      <c r="AB19" s="123" t="e">
        <f>ROUNDDOWN(17.5458*((AA19*Lähtötiedot!$B$50)-6)^1.05,0)</f>
        <v>#NUM!</v>
      </c>
      <c r="AC19" s="14"/>
      <c r="AD19" s="123" t="e">
        <f>ROUNDDOWN(15.9803*((AC19*Lähtötiedot!$E$50)-3.8)^1.04,0)</f>
        <v>#NUM!</v>
      </c>
    </row>
    <row r="20" spans="1:30" s="2" customFormat="1" x14ac:dyDescent="0.25">
      <c r="A20" s="27" t="s">
        <v>148</v>
      </c>
      <c r="B20" s="27">
        <v>45</v>
      </c>
      <c r="C20" s="27"/>
      <c r="D20" s="109"/>
      <c r="E20" s="14"/>
      <c r="F20" s="123" t="e">
        <f>ROUNDDOWN(12.3311*((E20*Lähtötiedot!$D$51)-3)^1.1,0)</f>
        <v>#NUM!</v>
      </c>
      <c r="G20" s="14"/>
      <c r="H20" s="123" t="e">
        <f>ROUNDDOWN(17.5458*((G20*Lähtötiedot!$B$51)-6)^1.05,0)</f>
        <v>#NUM!</v>
      </c>
      <c r="I20" s="13"/>
      <c r="J20" s="125" t="e">
        <f>ROUNDDOWN(12.3311*((I20*Lähtötiedot!$D$51)-3)^1.1,0)</f>
        <v>#NUM!</v>
      </c>
      <c r="K20" s="75"/>
      <c r="L20" s="125" t="e">
        <f>ROUNDDOWN(56.0211*((K20*Lähtötiedot!$C$51)-1.5)^1.05,0)</f>
        <v>#NUM!</v>
      </c>
      <c r="M20" s="12"/>
      <c r="N20" s="125" t="e">
        <f>ROUNDDOWN(15.9803*((M20*Lähtötiedot!$E$51)-3.8)^1.04,0)</f>
        <v>#NUM!</v>
      </c>
      <c r="O20" s="111"/>
      <c r="P20" s="122" t="e">
        <f>ROUNDDOWN(12.91*((O20*Lähtötiedot!$D$25)-4)^1.1,0)</f>
        <v>#NUM!</v>
      </c>
      <c r="Q20" s="71"/>
      <c r="R20" s="122" t="e">
        <f>ROUNDDOWN(15.9803*((Q20*Lähtötiedot!$E$51)-3.8)^1.04,0)</f>
        <v>#NUM!</v>
      </c>
      <c r="S20" s="31"/>
      <c r="T20" s="127" t="e">
        <f>ROUNDDOWN(51.39*((S20*Lähtötiedot!$C$25)-1.5)^1.05,0)</f>
        <v>#NUM!</v>
      </c>
      <c r="U20" s="34"/>
      <c r="V20" s="127" t="e">
        <f>ROUNDDOWN(15.9803*((U20*Lähtötiedot!$E$51)-3.8)^1.04,0)</f>
        <v>#NUM!</v>
      </c>
      <c r="W20" s="14"/>
      <c r="X20" s="123" t="e">
        <f>ROUNDDOWN(12.3311*((W20*Lähtötiedot!$D$51)-3)^1.1,0)</f>
        <v>#NUM!</v>
      </c>
      <c r="Y20" s="110"/>
      <c r="Z20" s="123" t="e">
        <f>ROUNDDOWN(56.0211*((Y20*Lähtötiedot!$C$51)-1.5)^1.05,0)</f>
        <v>#NUM!</v>
      </c>
      <c r="AA20" s="14"/>
      <c r="AB20" s="123" t="e">
        <f>ROUNDDOWN(17.5458*((AA20*Lähtötiedot!$B$51)-6)^1.05,0)</f>
        <v>#NUM!</v>
      </c>
      <c r="AC20" s="14"/>
      <c r="AD20" s="123" t="e">
        <f>ROUNDDOWN(15.9803*((AC20*Lähtötiedot!$E$51)-3.8)^1.04,0)</f>
        <v>#NUM!</v>
      </c>
    </row>
    <row r="21" spans="1:30" s="2" customFormat="1" x14ac:dyDescent="0.25">
      <c r="A21" s="27" t="s">
        <v>149</v>
      </c>
      <c r="B21" s="27">
        <v>50</v>
      </c>
      <c r="C21" s="27"/>
      <c r="D21" s="109"/>
      <c r="E21" s="14"/>
      <c r="F21" s="123" t="e">
        <f>ROUNDDOWN(12.3311*((E21*Lähtötiedot!$D$52)-3)^1.1,0)</f>
        <v>#NUM!</v>
      </c>
      <c r="G21" s="14"/>
      <c r="H21" s="123" t="e">
        <f>ROUNDDOWN(17.5458*((G21*Lähtötiedot!$B$52)-6)^1.05,0)</f>
        <v>#NUM!</v>
      </c>
      <c r="I21" s="13"/>
      <c r="J21" s="125" t="e">
        <f>ROUNDDOWN(12.3311*((I21*Lähtötiedot!$D$52)-3)^1.1,0)</f>
        <v>#NUM!</v>
      </c>
      <c r="K21" s="75"/>
      <c r="L21" s="125" t="e">
        <f>ROUNDDOWN(56.0211*((K21*Lähtötiedot!$C$52)-1.5)^1.05,0)</f>
        <v>#NUM!</v>
      </c>
      <c r="M21" s="12"/>
      <c r="N21" s="125" t="e">
        <f>ROUNDDOWN(15.9803*((M21*Lähtötiedot!$E$52)-3.8)^1.04,0)</f>
        <v>#NUM!</v>
      </c>
      <c r="O21" s="111"/>
      <c r="P21" s="122" t="e">
        <f>ROUNDDOWN(12.91*((O21*Lähtötiedot!$D$26)-4)^1.1,0)</f>
        <v>#NUM!</v>
      </c>
      <c r="Q21" s="71"/>
      <c r="R21" s="122" t="e">
        <f>ROUNDDOWN(15.9803*((Q21*Lähtötiedot!$E$52)-3.8)^1.04,0)</f>
        <v>#NUM!</v>
      </c>
      <c r="S21" s="31"/>
      <c r="T21" s="127" t="e">
        <f>ROUNDDOWN(51.39*((S21*Lähtötiedot!$C$26)-1.5)^1.05,0)</f>
        <v>#NUM!</v>
      </c>
      <c r="U21" s="34"/>
      <c r="V21" s="127" t="e">
        <f>ROUNDDOWN(15.9803*((U21*Lähtötiedot!$E$52)-3.8)^1.04,0)</f>
        <v>#NUM!</v>
      </c>
      <c r="W21" s="14"/>
      <c r="X21" s="123" t="e">
        <f>ROUNDDOWN(12.3311*((W21*Lähtötiedot!$D$52)-3)^1.1,0)</f>
        <v>#NUM!</v>
      </c>
      <c r="Y21" s="110"/>
      <c r="Z21" s="123" t="e">
        <f>ROUNDDOWN(56.0211*((Y21*Lähtötiedot!$C$52)-1.5)^1.05,0)</f>
        <v>#NUM!</v>
      </c>
      <c r="AA21" s="14"/>
      <c r="AB21" s="123" t="e">
        <f>ROUNDDOWN(17.5458*((AA21*Lähtötiedot!$B$52)-6)^1.05,0)</f>
        <v>#NUM!</v>
      </c>
      <c r="AC21" s="14"/>
      <c r="AD21" s="123" t="e">
        <f>ROUNDDOWN(15.9803*((AC21*Lähtötiedot!$E$52)-3.8)^1.04,0)</f>
        <v>#NUM!</v>
      </c>
    </row>
    <row r="22" spans="1:30" s="2" customFormat="1" x14ac:dyDescent="0.25">
      <c r="A22" s="27" t="s">
        <v>150</v>
      </c>
      <c r="B22" s="27">
        <v>55</v>
      </c>
      <c r="C22" s="27"/>
      <c r="D22" s="109"/>
      <c r="E22" s="14"/>
      <c r="F22" s="123" t="e">
        <f>ROUNDDOWN(12.3311*((E22*Lähtötiedot!$D$53)-3)^1.1,0)</f>
        <v>#NUM!</v>
      </c>
      <c r="G22" s="14"/>
      <c r="H22" s="123" t="e">
        <f>ROUNDDOWN(17.5458*((G22*Lähtötiedot!$B$53)-6)^1.05,0)</f>
        <v>#NUM!</v>
      </c>
      <c r="I22" s="13"/>
      <c r="J22" s="125" t="e">
        <f>ROUNDDOWN(12.3311*((I22*Lähtötiedot!$D$53)-3)^1.1,0)</f>
        <v>#NUM!</v>
      </c>
      <c r="K22" s="75"/>
      <c r="L22" s="125" t="e">
        <f>ROUNDDOWN(56.0211*((K22*Lähtötiedot!$C$53)-1.5)^1.05,0)</f>
        <v>#NUM!</v>
      </c>
      <c r="M22" s="12"/>
      <c r="N22" s="125" t="e">
        <f>ROUNDDOWN(15.9803*((M22*Lähtötiedot!$E$53)-3.8)^1.04,0)</f>
        <v>#NUM!</v>
      </c>
      <c r="O22" s="111"/>
      <c r="P22" s="122" t="e">
        <f>ROUNDDOWN(12.91*((O22*Lähtötiedot!$D$27)-4)^1.1,0)</f>
        <v>#NUM!</v>
      </c>
      <c r="Q22" s="71"/>
      <c r="R22" s="122" t="e">
        <f>ROUNDDOWN(15.9803*((Q22*Lähtötiedot!$E$53)-3.8)^1.04,0)</f>
        <v>#NUM!</v>
      </c>
      <c r="S22" s="31"/>
      <c r="T22" s="127" t="e">
        <f>ROUNDDOWN(51.39*((S22*Lähtötiedot!$C$27)-1.5)^1.05,0)</f>
        <v>#NUM!</v>
      </c>
      <c r="U22" s="34"/>
      <c r="V22" s="127" t="e">
        <f>ROUNDDOWN(15.9803*((U22*Lähtötiedot!$E$53)-3.8)^1.04,0)</f>
        <v>#NUM!</v>
      </c>
      <c r="W22" s="14"/>
      <c r="X22" s="123" t="e">
        <f>ROUNDDOWN(12.3311*((W22*Lähtötiedot!$D$53)-3)^1.1,0)</f>
        <v>#NUM!</v>
      </c>
      <c r="Y22" s="110"/>
      <c r="Z22" s="123" t="e">
        <f>ROUNDDOWN(56.0211*((Y22*Lähtötiedot!$C$53)-1.5)^1.05,0)</f>
        <v>#NUM!</v>
      </c>
      <c r="AA22" s="14"/>
      <c r="AB22" s="123" t="e">
        <f>ROUNDDOWN(17.5458*((AA22*Lähtötiedot!$B$53)-6)^1.05,0)</f>
        <v>#NUM!</v>
      </c>
      <c r="AC22" s="14"/>
      <c r="AD22" s="123" t="e">
        <f>ROUNDDOWN(15.9803*((AC22*Lähtötiedot!$E$53)-3.8)^1.04,0)</f>
        <v>#NUM!</v>
      </c>
    </row>
    <row r="23" spans="1:30" s="2" customFormat="1" x14ac:dyDescent="0.25">
      <c r="A23" s="27" t="s">
        <v>151</v>
      </c>
      <c r="B23" s="27">
        <v>60</v>
      </c>
      <c r="C23" s="27"/>
      <c r="D23" s="109"/>
      <c r="E23" s="14"/>
      <c r="F23" s="123" t="e">
        <f>ROUNDDOWN(12.3311*((E23*Lähtötiedot!$D$54)-3)^1.1,0)</f>
        <v>#NUM!</v>
      </c>
      <c r="G23" s="14"/>
      <c r="H23" s="123" t="e">
        <f>ROUNDDOWN(17.5458*((G23*Lähtötiedot!$B$54)-6)^1.05,0)</f>
        <v>#NUM!</v>
      </c>
      <c r="I23" s="13"/>
      <c r="J23" s="125" t="e">
        <f>ROUNDDOWN(12.3311*((I23*Lähtötiedot!$D$54)-3)^1.1,0)</f>
        <v>#NUM!</v>
      </c>
      <c r="K23" s="75"/>
      <c r="L23" s="125" t="e">
        <f>ROUNDDOWN(56.0211*((K23*Lähtötiedot!$C$54)-1.5)^1.05,0)</f>
        <v>#NUM!</v>
      </c>
      <c r="M23" s="12"/>
      <c r="N23" s="125" t="e">
        <f>ROUNDDOWN(15.9803*((M23*Lähtötiedot!$E$54)-3.8)^1.04,0)</f>
        <v>#NUM!</v>
      </c>
      <c r="O23" s="111"/>
      <c r="P23" s="122" t="e">
        <f>ROUNDDOWN(12.91*((O23*Lähtötiedot!$D$28)-4)^1.1,0)</f>
        <v>#NUM!</v>
      </c>
      <c r="Q23" s="71"/>
      <c r="R23" s="122" t="e">
        <f>ROUNDDOWN(15.9803*((Q23*Lähtötiedot!$E$54)-3.8)^1.04,0)</f>
        <v>#NUM!</v>
      </c>
      <c r="S23" s="31"/>
      <c r="T23" s="127" t="e">
        <f>ROUNDDOWN(51.39*((S23*Lähtötiedot!$C$28)-1.5)^1.05,0)</f>
        <v>#NUM!</v>
      </c>
      <c r="U23" s="34"/>
      <c r="V23" s="127" t="e">
        <f>ROUNDDOWN(15.9803*((U23*Lähtötiedot!$E$54)-3.8)^1.04,0)</f>
        <v>#NUM!</v>
      </c>
      <c r="W23" s="14"/>
      <c r="X23" s="123" t="e">
        <f>ROUNDDOWN(12.3311*((W23*Lähtötiedot!$D$54)-3)^1.1,0)</f>
        <v>#NUM!</v>
      </c>
      <c r="Y23" s="110"/>
      <c r="Z23" s="123" t="e">
        <f>ROUNDDOWN(56.0211*((Y23*Lähtötiedot!$C$54)-1.5)^1.05,0)</f>
        <v>#NUM!</v>
      </c>
      <c r="AA23" s="14"/>
      <c r="AB23" s="123" t="e">
        <f>ROUNDDOWN(17.5458*((AA23*Lähtötiedot!$B$54)-6)^1.05,0)</f>
        <v>#NUM!</v>
      </c>
      <c r="AC23" s="14"/>
      <c r="AD23" s="123" t="e">
        <f>ROUNDDOWN(15.9803*((AC23*Lähtötiedot!$E$54)-3.8)^1.04,0)</f>
        <v>#NUM!</v>
      </c>
    </row>
    <row r="24" spans="1:30" s="2" customFormat="1" x14ac:dyDescent="0.25">
      <c r="A24" s="27" t="s">
        <v>152</v>
      </c>
      <c r="B24" s="27">
        <v>65</v>
      </c>
      <c r="C24" s="27"/>
      <c r="D24" s="109"/>
      <c r="E24" s="14"/>
      <c r="F24" s="123" t="e">
        <f>ROUNDDOWN(12.3311*((E24*Lähtötiedot!$D$55)-3)^1.1,0)</f>
        <v>#NUM!</v>
      </c>
      <c r="G24" s="14"/>
      <c r="H24" s="123" t="e">
        <f>ROUNDDOWN(17.5458*((G24*Lähtötiedot!$B$55)-6)^1.05,0)</f>
        <v>#NUM!</v>
      </c>
      <c r="I24" s="13"/>
      <c r="J24" s="125" t="e">
        <f>ROUNDDOWN(12.3311*((I24*Lähtötiedot!$D$55)-3)^1.1,0)</f>
        <v>#NUM!</v>
      </c>
      <c r="K24" s="75"/>
      <c r="L24" s="125" t="e">
        <f>ROUNDDOWN(56.0211*((K24*Lähtötiedot!$C$55)-1.5)^1.05,0)</f>
        <v>#NUM!</v>
      </c>
      <c r="M24" s="12"/>
      <c r="N24" s="125" t="e">
        <f>ROUNDDOWN(15.9803*((M24*Lähtötiedot!$E$55)-3.8)^1.04,0)</f>
        <v>#NUM!</v>
      </c>
      <c r="O24" s="111"/>
      <c r="P24" s="122" t="e">
        <f>ROUNDDOWN(12.91*((O24*Lähtötiedot!$D$29)-4)^1.1,0)</f>
        <v>#NUM!</v>
      </c>
      <c r="Q24" s="71"/>
      <c r="R24" s="122" t="e">
        <f>ROUNDDOWN(15.9803*((Q24*Lähtötiedot!$E$55)-3.8)^1.04,0)</f>
        <v>#NUM!</v>
      </c>
      <c r="S24" s="31"/>
      <c r="T24" s="127" t="e">
        <f>ROUNDDOWN(51.39*((S24*Lähtötiedot!$C$29)-1.5)^1.05,0)</f>
        <v>#NUM!</v>
      </c>
      <c r="U24" s="34"/>
      <c r="V24" s="127" t="e">
        <f>ROUNDDOWN(15.9803*((U24*Lähtötiedot!$E$55)-3.8)^1.04,0)</f>
        <v>#NUM!</v>
      </c>
      <c r="W24" s="14"/>
      <c r="X24" s="123" t="e">
        <f>ROUNDDOWN(12.3311*((W24*Lähtötiedot!$D$55)-3)^1.1,0)</f>
        <v>#NUM!</v>
      </c>
      <c r="Y24" s="110"/>
      <c r="Z24" s="123" t="e">
        <f>ROUNDDOWN(56.0211*((Y24*Lähtötiedot!$C$55)-1.5)^1.05,0)</f>
        <v>#NUM!</v>
      </c>
      <c r="AA24" s="14"/>
      <c r="AB24" s="123" t="e">
        <f>ROUNDDOWN(17.5458*((AA24*Lähtötiedot!$B$55)-6)^1.05,0)</f>
        <v>#NUM!</v>
      </c>
      <c r="AC24" s="14"/>
      <c r="AD24" s="123" t="e">
        <f>ROUNDDOWN(15.9803*((AC24*Lähtötiedot!$E$55)-3.8)^1.04,0)</f>
        <v>#NUM!</v>
      </c>
    </row>
    <row r="25" spans="1:30" s="2" customFormat="1" x14ac:dyDescent="0.25">
      <c r="A25" s="27" t="s">
        <v>153</v>
      </c>
      <c r="B25" s="27">
        <v>70</v>
      </c>
      <c r="C25" s="27"/>
      <c r="D25" s="109"/>
      <c r="E25" s="14"/>
      <c r="F25" s="123" t="e">
        <f>ROUNDDOWN(12.3311*((E25*Lähtötiedot!$D$56)-3)^1.1,0)</f>
        <v>#NUM!</v>
      </c>
      <c r="G25" s="14"/>
      <c r="H25" s="123" t="e">
        <f>ROUNDDOWN(17.5458*((G25*Lähtötiedot!$B$56)-6)^1.05,0)</f>
        <v>#NUM!</v>
      </c>
      <c r="I25" s="13"/>
      <c r="J25" s="125" t="e">
        <f>ROUNDDOWN(12.3311*((I25*Lähtötiedot!$D$56)-3)^1.1,0)</f>
        <v>#NUM!</v>
      </c>
      <c r="K25" s="75"/>
      <c r="L25" s="125" t="e">
        <f>ROUNDDOWN(56.0211*((K25*Lähtötiedot!$C$56)-1.5)^1.05,0)</f>
        <v>#NUM!</v>
      </c>
      <c r="M25" s="12"/>
      <c r="N25" s="125" t="e">
        <f>ROUNDDOWN(15.9803*((M25*Lähtötiedot!$E$56)-3.8)^1.04,0)</f>
        <v>#NUM!</v>
      </c>
      <c r="O25" s="111"/>
      <c r="P25" s="122" t="e">
        <f>ROUNDDOWN(12.91*((O25*Lähtötiedot!$D$30)-4)^1.1,0)</f>
        <v>#NUM!</v>
      </c>
      <c r="Q25" s="71"/>
      <c r="R25" s="122" t="e">
        <f>ROUNDDOWN(15.9803*((Q25*Lähtötiedot!$E$56)-3.8)^1.04,0)</f>
        <v>#NUM!</v>
      </c>
      <c r="S25" s="31"/>
      <c r="T25" s="127" t="e">
        <f>ROUNDDOWN(51.39*((S25*Lähtötiedot!$C$30)-1.5)^1.05,0)</f>
        <v>#NUM!</v>
      </c>
      <c r="U25" s="34"/>
      <c r="V25" s="127" t="e">
        <f>ROUNDDOWN(15.9803*((U25*Lähtötiedot!$E$56)-3.8)^1.04,0)</f>
        <v>#NUM!</v>
      </c>
      <c r="W25" s="14"/>
      <c r="X25" s="123" t="e">
        <f>ROUNDDOWN(12.3311*((W25*Lähtötiedot!$D$56)-3)^1.1,0)</f>
        <v>#NUM!</v>
      </c>
      <c r="Y25" s="110"/>
      <c r="Z25" s="123" t="e">
        <f>ROUNDDOWN(56.0211*((Y25*Lähtötiedot!$C$56)-1.5)^1.05,0)</f>
        <v>#NUM!</v>
      </c>
      <c r="AA25" s="14"/>
      <c r="AB25" s="123" t="e">
        <f>ROUNDDOWN(17.5458*((AA25*Lähtötiedot!$B$56)-6)^1.05,0)</f>
        <v>#NUM!</v>
      </c>
      <c r="AC25" s="14"/>
      <c r="AD25" s="123" t="e">
        <f>ROUNDDOWN(15.9803*((AC25*Lähtötiedot!$E$56)-3.8)^1.04,0)</f>
        <v>#NUM!</v>
      </c>
    </row>
    <row r="26" spans="1:30" s="2" customFormat="1" x14ac:dyDescent="0.25">
      <c r="A26" s="27" t="s">
        <v>154</v>
      </c>
      <c r="B26" s="27">
        <v>75</v>
      </c>
      <c r="C26" s="27"/>
      <c r="D26" s="109"/>
      <c r="E26" s="14"/>
      <c r="F26" s="123" t="e">
        <f>ROUNDDOWN(12.3311*((E26*Lähtötiedot!$D$57)-3)^1.1,0)</f>
        <v>#NUM!</v>
      </c>
      <c r="G26" s="14"/>
      <c r="H26" s="123" t="e">
        <f>ROUNDDOWN(17.5458*((G26*Lähtötiedot!$B$57)-6)^1.05,0)</f>
        <v>#NUM!</v>
      </c>
      <c r="I26" s="13"/>
      <c r="J26" s="125" t="e">
        <f>ROUNDDOWN(12.3311*((I26*Lähtötiedot!$D$57)-3)^1.1,0)</f>
        <v>#NUM!</v>
      </c>
      <c r="K26" s="75"/>
      <c r="L26" s="125" t="e">
        <f>ROUNDDOWN(56.0211*((K26*Lähtötiedot!$C$57)-1.5)^1.05,0)</f>
        <v>#NUM!</v>
      </c>
      <c r="M26" s="12"/>
      <c r="N26" s="125" t="e">
        <f>ROUNDDOWN(15.9803*((M26*Lähtötiedot!$E$57)-3.8)^1.04,0)</f>
        <v>#NUM!</v>
      </c>
      <c r="O26" s="111"/>
      <c r="P26" s="122" t="e">
        <f>ROUNDDOWN(12.91*((O26*Lähtötiedot!$D$31)-4)^1.1,0)</f>
        <v>#NUM!</v>
      </c>
      <c r="Q26" s="71"/>
      <c r="R26" s="122" t="e">
        <f>ROUNDDOWN(15.9803*((Q26*Lähtötiedot!$E$57)-3.8)^1.04,0)</f>
        <v>#NUM!</v>
      </c>
      <c r="S26" s="31"/>
      <c r="T26" s="127" t="e">
        <f>ROUNDDOWN(51.39*((S26*Lähtötiedot!$C$31)-1.5)^1.05,0)</f>
        <v>#NUM!</v>
      </c>
      <c r="U26" s="34"/>
      <c r="V26" s="127" t="e">
        <f>ROUNDDOWN(15.9803*((U26*Lähtötiedot!$E$57)-3.8)^1.04,0)</f>
        <v>#NUM!</v>
      </c>
      <c r="W26" s="14"/>
      <c r="X26" s="123" t="e">
        <f>ROUNDDOWN(12.3311*((W26*Lähtötiedot!$D$57)-3)^1.1,0)</f>
        <v>#NUM!</v>
      </c>
      <c r="Y26" s="110"/>
      <c r="Z26" s="123" t="e">
        <f>ROUNDDOWN(56.0211*((Y26*Lähtötiedot!$C$57)-1.5)^1.05,0)</f>
        <v>#NUM!</v>
      </c>
      <c r="AA26" s="14"/>
      <c r="AB26" s="123" t="e">
        <f>ROUNDDOWN(17.5458*((AA26*Lähtötiedot!$B$57)-6)^1.05,0)</f>
        <v>#NUM!</v>
      </c>
      <c r="AC26" s="14"/>
      <c r="AD26" s="123" t="e">
        <f>ROUNDDOWN(15.9803*((AC26*Lähtötiedot!$E$57)-3.8)^1.04,0)</f>
        <v>#NUM!</v>
      </c>
    </row>
    <row r="27" spans="1:30" s="2" customFormat="1" x14ac:dyDescent="0.25">
      <c r="A27" s="27" t="s">
        <v>155</v>
      </c>
      <c r="B27" s="27">
        <v>80</v>
      </c>
      <c r="C27" s="27"/>
      <c r="D27" s="109"/>
      <c r="E27" s="14"/>
      <c r="F27" s="123" t="e">
        <f>ROUNDDOWN(12.3311*((E27*Lähtötiedot!$D$58)-3)^1.1,0)</f>
        <v>#NUM!</v>
      </c>
      <c r="G27" s="14"/>
      <c r="H27" s="123" t="e">
        <f>ROUNDDOWN(17.5458*((G27*Lähtötiedot!$B$58)-6)^1.05,0)</f>
        <v>#NUM!</v>
      </c>
      <c r="I27" s="13"/>
      <c r="J27" s="125" t="e">
        <f>ROUNDDOWN(12.3311*((I27*Lähtötiedot!$D$58)-3)^1.1,0)</f>
        <v>#NUM!</v>
      </c>
      <c r="K27" s="75"/>
      <c r="L27" s="125" t="e">
        <f>ROUNDDOWN(56.0211*((K27*Lähtötiedot!$C$58)-1.5)^1.05,0)</f>
        <v>#NUM!</v>
      </c>
      <c r="M27" s="12"/>
      <c r="N27" s="125" t="e">
        <f>ROUNDDOWN(15.9803*((M27*Lähtötiedot!$E$58)-3.8)^1.04,0)</f>
        <v>#NUM!</v>
      </c>
      <c r="O27" s="111"/>
      <c r="P27" s="122" t="e">
        <f>ROUNDDOWN(12.91*((O27*Lähtötiedot!$D$32)-4)^1.1,0)</f>
        <v>#NUM!</v>
      </c>
      <c r="Q27" s="71"/>
      <c r="R27" s="122" t="e">
        <f>ROUNDDOWN(15.9803*((Q27*Lähtötiedot!$E$58)-3.8)^1.04,0)</f>
        <v>#NUM!</v>
      </c>
      <c r="S27" s="31"/>
      <c r="T27" s="127" t="e">
        <f>ROUNDDOWN(51.39*((S27*Lähtötiedot!$C$32)-1.5)^1.05,0)</f>
        <v>#NUM!</v>
      </c>
      <c r="U27" s="34"/>
      <c r="V27" s="127" t="e">
        <f>ROUNDDOWN(15.9803*((U27*Lähtötiedot!$E$58)-3.8)^1.04,0)</f>
        <v>#NUM!</v>
      </c>
      <c r="W27" s="14"/>
      <c r="X27" s="123" t="e">
        <f>ROUNDDOWN(12.3311*((W27*Lähtötiedot!$D$58)-3)^1.1,0)</f>
        <v>#NUM!</v>
      </c>
      <c r="Y27" s="110"/>
      <c r="Z27" s="123" t="e">
        <f>ROUNDDOWN(56.0211*((Y27*Lähtötiedot!$C$58)-1.5)^1.05,0)</f>
        <v>#NUM!</v>
      </c>
      <c r="AA27" s="14"/>
      <c r="AB27" s="123" t="e">
        <f>ROUNDDOWN(17.5458*((AA27*Lähtötiedot!$B$58)-6)^1.05,0)</f>
        <v>#NUM!</v>
      </c>
      <c r="AC27" s="14"/>
      <c r="AD27" s="123" t="e">
        <f>ROUNDDOWN(15.9803*((AC27*Lähtötiedot!$E$58)-3.8)^1.04,0)</f>
        <v>#NUM!</v>
      </c>
    </row>
    <row r="28" spans="1:30" s="2" customFormat="1" x14ac:dyDescent="0.25">
      <c r="A28" s="27" t="s">
        <v>156</v>
      </c>
      <c r="B28" s="27">
        <v>85</v>
      </c>
      <c r="C28" s="27"/>
      <c r="D28" s="109"/>
      <c r="E28" s="14"/>
      <c r="F28" s="123" t="e">
        <f>ROUNDDOWN(12.3311*((E28*Lähtötiedot!$D$59)-3)^1.1,0)</f>
        <v>#NUM!</v>
      </c>
      <c r="G28" s="14"/>
      <c r="H28" s="123" t="e">
        <f>ROUNDDOWN(17.5458*((G28*Lähtötiedot!$B$59)-6)^1.05,0)</f>
        <v>#NUM!</v>
      </c>
      <c r="I28" s="13"/>
      <c r="J28" s="125" t="e">
        <f>ROUNDDOWN(12.3311*((I28*Lähtötiedot!$D$59)-3)^1.1,0)</f>
        <v>#NUM!</v>
      </c>
      <c r="K28" s="75"/>
      <c r="L28" s="125" t="e">
        <f>ROUNDDOWN(56.0211*((K28*Lähtötiedot!$C$59)-1.5)^1.05,0)</f>
        <v>#NUM!</v>
      </c>
      <c r="M28" s="12"/>
      <c r="N28" s="125" t="e">
        <f>ROUNDDOWN(15.9803*((M28*Lähtötiedot!$E$59)-3.8)^1.04,0)</f>
        <v>#NUM!</v>
      </c>
      <c r="O28" s="111"/>
      <c r="P28" s="122" t="e">
        <f>ROUNDDOWN(12.91*((O28*Lähtötiedot!$D$33)-4)^1.1,0)</f>
        <v>#NUM!</v>
      </c>
      <c r="Q28" s="71"/>
      <c r="R28" s="122" t="e">
        <f>ROUNDDOWN(15.9803*((Q28*Lähtötiedot!$E$59)-3.8)^1.04,0)</f>
        <v>#NUM!</v>
      </c>
      <c r="S28" s="31"/>
      <c r="T28" s="127" t="e">
        <f>ROUNDDOWN(51.39*((S28*Lähtötiedot!$C$33)-1.5)^1.05,0)</f>
        <v>#NUM!</v>
      </c>
      <c r="U28" s="34"/>
      <c r="V28" s="127" t="e">
        <f>ROUNDDOWN(15.9803*((U28*Lähtötiedot!$E$59)-3.8)^1.04,0)</f>
        <v>#NUM!</v>
      </c>
      <c r="W28" s="14"/>
      <c r="X28" s="123" t="e">
        <f>ROUNDDOWN(12.3311*((W28*Lähtötiedot!$D$59)-3)^1.1,0)</f>
        <v>#NUM!</v>
      </c>
      <c r="Y28" s="110"/>
      <c r="Z28" s="123" t="e">
        <f>ROUNDDOWN(56.0211*((Y28*Lähtötiedot!$C$59)-1.5)^1.05,0)</f>
        <v>#NUM!</v>
      </c>
      <c r="AA28" s="14"/>
      <c r="AB28" s="123" t="e">
        <f>ROUNDDOWN(17.5458*((AA28*Lähtötiedot!$B$59)-6)^1.05,0)</f>
        <v>#NUM!</v>
      </c>
      <c r="AC28" s="14"/>
      <c r="AD28" s="123" t="e">
        <f>ROUNDDOWN(15.9803*((AC28*Lähtötiedot!$E$59)-3.8)^1.04,0)</f>
        <v>#NUM!</v>
      </c>
    </row>
    <row r="29" spans="1:30" s="2" customFormat="1" x14ac:dyDescent="0.25">
      <c r="A29" s="27" t="s">
        <v>157</v>
      </c>
      <c r="B29" s="27">
        <v>90</v>
      </c>
      <c r="C29" s="27"/>
      <c r="D29" s="109"/>
      <c r="E29" s="14"/>
      <c r="F29" s="123" t="e">
        <f>ROUNDDOWN(12.3311*((E29*Lähtötiedot!$D$60)-3)^1.1,0)</f>
        <v>#NUM!</v>
      </c>
      <c r="G29" s="14"/>
      <c r="H29" s="123" t="e">
        <f>ROUNDDOWN(17.5458*((G29*Lähtötiedot!$B$60)-6)^1.05,0)</f>
        <v>#NUM!</v>
      </c>
      <c r="I29" s="13"/>
      <c r="J29" s="125" t="e">
        <f>ROUNDDOWN(12.3311*((I29*Lähtötiedot!$D$60)-3)^1.1,0)</f>
        <v>#NUM!</v>
      </c>
      <c r="K29" s="75"/>
      <c r="L29" s="125" t="e">
        <f>ROUNDDOWN(56.0211*((K29*Lähtötiedot!$C$60)-1.5)^1.05,0)</f>
        <v>#NUM!</v>
      </c>
      <c r="M29" s="12"/>
      <c r="N29" s="125" t="e">
        <f>ROUNDDOWN(15.9803*((M29*Lähtötiedot!$E$60)-3.8)^1.04,0)</f>
        <v>#NUM!</v>
      </c>
      <c r="O29" s="111"/>
      <c r="P29" s="122" t="e">
        <f>ROUNDDOWN(12.91*((O29*Lähtötiedot!$D$34)-4)^1.1,0)</f>
        <v>#NUM!</v>
      </c>
      <c r="Q29" s="71"/>
      <c r="R29" s="122" t="e">
        <f>ROUNDDOWN(15.9803*((Q29*Lähtötiedot!$E$60)-3.8)^1.04,0)</f>
        <v>#NUM!</v>
      </c>
      <c r="S29" s="31"/>
      <c r="T29" s="127" t="e">
        <f>ROUNDDOWN(51.39*((S29*Lähtötiedot!$C$34)-1.5)^1.05,0)</f>
        <v>#NUM!</v>
      </c>
      <c r="U29" s="34"/>
      <c r="V29" s="127" t="e">
        <f>ROUNDDOWN(15.9803*((U29*Lähtötiedot!$E$60)-3.8)^1.04,0)</f>
        <v>#NUM!</v>
      </c>
      <c r="W29" s="14"/>
      <c r="X29" s="123" t="e">
        <f>ROUNDDOWN(12.3311*((W29*Lähtötiedot!$D$60)-3)^1.1,0)</f>
        <v>#NUM!</v>
      </c>
      <c r="Y29" s="110"/>
      <c r="Z29" s="123" t="e">
        <f>ROUNDDOWN(56.0211*((Y29*Lähtötiedot!$C$60)-1.5)^1.05,0)</f>
        <v>#NUM!</v>
      </c>
      <c r="AA29" s="14"/>
      <c r="AB29" s="123" t="e">
        <f>ROUNDDOWN(17.5458*((AA29*Lähtötiedot!$B$60)-6)^1.05,0)</f>
        <v>#NUM!</v>
      </c>
      <c r="AC29" s="14"/>
      <c r="AD29" s="123" t="e">
        <f>ROUNDDOWN(15.9803*((AC29*Lähtötiedot!$E$60)-3.8)^1.04,0)</f>
        <v>#NUM!</v>
      </c>
    </row>
    <row r="30" spans="1:30" s="2" customFormat="1" x14ac:dyDescent="0.25">
      <c r="A30" s="27" t="s">
        <v>158</v>
      </c>
      <c r="B30" s="27">
        <v>95</v>
      </c>
      <c r="C30" s="27"/>
      <c r="D30" s="109"/>
      <c r="E30" s="14"/>
      <c r="F30" s="123" t="e">
        <f>ROUNDDOWN(12.3311*((E30*Lähtötiedot!$D$61)-3)^1.1,0)</f>
        <v>#NUM!</v>
      </c>
      <c r="G30" s="14"/>
      <c r="H30" s="123" t="e">
        <f>ROUNDDOWN(17.5458*((G30*Lähtötiedot!$B$61)-6)^1.05,0)</f>
        <v>#NUM!</v>
      </c>
      <c r="I30" s="13"/>
      <c r="J30" s="125" t="e">
        <f>ROUNDDOWN(12.3311*((I30*Lähtötiedot!$D$61)-3)^1.1,0)</f>
        <v>#NUM!</v>
      </c>
      <c r="K30" s="75"/>
      <c r="L30" s="125" t="e">
        <f>ROUNDDOWN(56.0211*((K30*Lähtötiedot!$C$61)-1.5)^1.05,0)</f>
        <v>#NUM!</v>
      </c>
      <c r="M30" s="12"/>
      <c r="N30" s="125" t="e">
        <f>ROUNDDOWN(15.9803*((M30*Lähtötiedot!$E$61)-3.8)^1.04,0)</f>
        <v>#NUM!</v>
      </c>
      <c r="O30" s="111"/>
      <c r="P30" s="122" t="e">
        <f>ROUNDDOWN(12.91*((O30*Lähtötiedot!$D$35)-4)^1.1,0)</f>
        <v>#NUM!</v>
      </c>
      <c r="Q30" s="71"/>
      <c r="R30" s="122" t="e">
        <f>ROUNDDOWN(15.9803*((Q30*Lähtötiedot!$E$61)-3.8)^1.04,0)</f>
        <v>#NUM!</v>
      </c>
      <c r="S30" s="31"/>
      <c r="T30" s="127" t="e">
        <f>ROUNDDOWN(51.39*((S30*Lähtötiedot!$C$35)-1.5)^1.05,0)</f>
        <v>#NUM!</v>
      </c>
      <c r="U30" s="34"/>
      <c r="V30" s="127" t="e">
        <f>ROUNDDOWN(15.9803*((U30*Lähtötiedot!$E$61)-3.8)^1.04,0)</f>
        <v>#NUM!</v>
      </c>
      <c r="W30" s="14"/>
      <c r="X30" s="123" t="e">
        <f>ROUNDDOWN(12.3311*((W30*Lähtötiedot!$D$61)-3)^1.1,0)</f>
        <v>#NUM!</v>
      </c>
      <c r="Y30" s="110"/>
      <c r="Z30" s="123" t="e">
        <f>ROUNDDOWN(56.0211*((Y30*Lähtötiedot!$C$61)-1.5)^1.05,0)</f>
        <v>#NUM!</v>
      </c>
      <c r="AA30" s="14"/>
      <c r="AB30" s="123" t="e">
        <f>ROUNDDOWN(17.5458*((AA30*Lähtötiedot!$B$61)-6)^1.05,0)</f>
        <v>#NUM!</v>
      </c>
      <c r="AC30" s="14"/>
      <c r="AD30" s="123" t="e">
        <f>ROUNDDOWN(15.9803*((AC30*Lähtötiedot!$E$61)-3.8)^1.04,0)</f>
        <v>#NUM!</v>
      </c>
    </row>
    <row r="31" spans="1:30" s="2" customFormat="1" x14ac:dyDescent="0.25">
      <c r="A31" s="49" t="s">
        <v>159</v>
      </c>
      <c r="B31" s="49">
        <v>100</v>
      </c>
      <c r="C31" s="49"/>
      <c r="D31" s="112"/>
      <c r="E31" s="113"/>
      <c r="F31" s="124" t="e">
        <f>ROUNDDOWN(12.3311*((E31*Lähtötiedot!$D$62)-3)^1.1,0)</f>
        <v>#NUM!</v>
      </c>
      <c r="G31" s="113"/>
      <c r="H31" s="124" t="e">
        <f>ROUNDDOWN(17.5458*((G31*Lähtötiedot!$B$62)-6)^1.05,0)</f>
        <v>#NUM!</v>
      </c>
      <c r="I31" s="115"/>
      <c r="J31" s="126" t="e">
        <f>ROUNDDOWN(12.3311*((I31*Lähtötiedot!$D$62)-3)^1.1,0)</f>
        <v>#NUM!</v>
      </c>
      <c r="K31" s="116"/>
      <c r="L31" s="126" t="e">
        <f>ROUNDDOWN(56.0211*((K31*Lähtötiedot!$C$62)-1.5)^1.05,0)</f>
        <v>#NUM!</v>
      </c>
      <c r="M31" s="117"/>
      <c r="N31" s="126" t="e">
        <f>ROUNDDOWN(15.9803*((M31*Lähtötiedot!$E$62)-3.8)^1.04,0)</f>
        <v>#NUM!</v>
      </c>
      <c r="O31" s="118"/>
      <c r="P31" s="129" t="e">
        <f>ROUNDDOWN(12.91*((O31*Lähtötiedot!$D$36)-4)^1.1,0)</f>
        <v>#NUM!</v>
      </c>
      <c r="Q31" s="119"/>
      <c r="R31" s="129" t="e">
        <f>ROUNDDOWN(15.9803*((Q31*Lähtötiedot!$E$62)-3.8)^1.04,0)</f>
        <v>#NUM!</v>
      </c>
      <c r="S31" s="120"/>
      <c r="T31" s="128" t="e">
        <f>ROUNDDOWN(51.39*((S31*Lähtötiedot!$C$36)-1.5)^1.05,0)</f>
        <v>#NUM!</v>
      </c>
      <c r="U31" s="121"/>
      <c r="V31" s="128" t="e">
        <f>ROUNDDOWN(15.9803*((U31*Lähtötiedot!$E$62)-3.8)^1.04,0)</f>
        <v>#NUM!</v>
      </c>
      <c r="W31" s="113"/>
      <c r="X31" s="124" t="e">
        <f>ROUNDDOWN(12.3311*((W31*Lähtötiedot!$D$62)-3)^1.1,0)</f>
        <v>#NUM!</v>
      </c>
      <c r="Y31" s="114"/>
      <c r="Z31" s="124" t="e">
        <f>ROUNDDOWN(56.0211*((Y31*Lähtötiedot!$C$62)-1.5)^1.05,0)</f>
        <v>#NUM!</v>
      </c>
      <c r="AA31" s="113"/>
      <c r="AB31" s="124" t="e">
        <f>ROUNDDOWN(17.5458*((AA31*Lähtötiedot!$B$62)-6)^1.05,0)</f>
        <v>#NUM!</v>
      </c>
      <c r="AC31" s="113"/>
      <c r="AD31" s="124" t="e">
        <f>ROUNDDOWN(15.9803*((AC31*Lähtötiedot!$E$62)-3.8)^1.04,0)</f>
        <v>#NUM!</v>
      </c>
    </row>
  </sheetData>
  <mergeCells count="26">
    <mergeCell ref="E17:F17"/>
    <mergeCell ref="G17:H17"/>
    <mergeCell ref="I17:J17"/>
    <mergeCell ref="K17:L17"/>
    <mergeCell ref="M17:N17"/>
    <mergeCell ref="I1:J1"/>
    <mergeCell ref="AC1:AD1"/>
    <mergeCell ref="E1:F1"/>
    <mergeCell ref="K1:L1"/>
    <mergeCell ref="Y1:Z1"/>
    <mergeCell ref="G1:H1"/>
    <mergeCell ref="U1:V1"/>
    <mergeCell ref="O1:P1"/>
    <mergeCell ref="S1:T1"/>
    <mergeCell ref="W1:X1"/>
    <mergeCell ref="W17:X17"/>
    <mergeCell ref="Y17:Z17"/>
    <mergeCell ref="AA17:AB17"/>
    <mergeCell ref="AC17:AD17"/>
    <mergeCell ref="M1:N1"/>
    <mergeCell ref="Q1:R1"/>
    <mergeCell ref="AA1:AB1"/>
    <mergeCell ref="O17:P17"/>
    <mergeCell ref="Q17:R17"/>
    <mergeCell ref="S17:T17"/>
    <mergeCell ref="U17: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8E62-9EF4-4728-82D7-EAE70ACD036C}">
  <sheetPr>
    <pageSetUpPr fitToPage="1"/>
  </sheetPr>
  <dimension ref="A1:AL1855"/>
  <sheetViews>
    <sheetView workbookViewId="0"/>
  </sheetViews>
  <sheetFormatPr defaultColWidth="9.140625" defaultRowHeight="15" x14ac:dyDescent="0.25"/>
  <cols>
    <col min="1" max="1" width="9.140625" style="2"/>
    <col min="2" max="5" width="20.7109375" style="2" customWidth="1"/>
    <col min="6" max="6" width="6.7109375" style="2" customWidth="1"/>
    <col min="7" max="7" width="6.7109375" style="5" customWidth="1"/>
    <col min="8" max="8" width="6.7109375" style="6" customWidth="1"/>
    <col min="9" max="10" width="6.7109375" style="3" customWidth="1"/>
    <col min="11" max="11" width="6.7109375" style="5" customWidth="1"/>
    <col min="12" max="12" width="6.7109375" style="6" customWidth="1"/>
    <col min="13" max="14" width="6.7109375" style="4" customWidth="1"/>
    <col min="15" max="15" width="6.7109375" style="7" customWidth="1"/>
    <col min="16" max="16" width="6.7109375" style="8" customWidth="1"/>
    <col min="17" max="17" width="6.7109375" style="7" customWidth="1"/>
    <col min="18" max="18" width="6.7109375" style="8" customWidth="1"/>
    <col min="19" max="19" width="6.7109375" style="24" customWidth="1"/>
    <col min="20" max="20" width="6.7109375" style="25" customWidth="1"/>
    <col min="21" max="21" width="6.7109375" style="24" customWidth="1"/>
    <col min="22" max="22" width="6.7109375" style="33" customWidth="1"/>
    <col min="23" max="23" width="6.7109375" style="39" customWidth="1"/>
    <col min="24" max="24" width="6.7109375" style="40" customWidth="1"/>
    <col min="25" max="25" width="6.7109375" style="39" customWidth="1"/>
    <col min="26" max="26" width="6.7109375" style="40" customWidth="1"/>
    <col min="27" max="27" width="6.7109375" style="5" customWidth="1"/>
    <col min="28" max="28" width="6.7109375" style="6" customWidth="1"/>
    <col min="29" max="30" width="6.7109375" style="3" customWidth="1"/>
    <col min="31" max="31" width="6.7109375" style="5" customWidth="1"/>
    <col min="32" max="32" width="6.7109375" style="3" customWidth="1"/>
    <col min="33" max="33" width="6.7109375" style="5" customWidth="1"/>
    <col min="34" max="34" width="6.7109375" style="6" customWidth="1"/>
    <col min="35" max="36" width="6.7109375" style="45" customWidth="1"/>
    <col min="37" max="37" width="6.7109375" style="46" customWidth="1"/>
    <col min="38" max="38" width="6.7109375" style="47" customWidth="1"/>
    <col min="39" max="63" width="12.7109375" style="2" customWidth="1"/>
    <col min="64" max="16384" width="9.140625" style="2"/>
  </cols>
  <sheetData>
    <row r="1" spans="1:38" ht="15" customHeight="1" x14ac:dyDescent="0.25">
      <c r="A1" s="140"/>
      <c r="B1" s="21" t="s">
        <v>100</v>
      </c>
      <c r="C1" s="21" t="s">
        <v>102</v>
      </c>
      <c r="D1" s="21" t="s">
        <v>16</v>
      </c>
      <c r="E1" s="21" t="s">
        <v>17</v>
      </c>
      <c r="F1" s="15" t="s">
        <v>7</v>
      </c>
      <c r="G1" s="16" t="s">
        <v>2</v>
      </c>
      <c r="H1" s="15" t="s">
        <v>7</v>
      </c>
      <c r="I1" s="16" t="s">
        <v>3</v>
      </c>
      <c r="J1" s="18" t="s">
        <v>165</v>
      </c>
      <c r="K1" s="18" t="s">
        <v>2</v>
      </c>
      <c r="L1" s="19" t="s">
        <v>165</v>
      </c>
      <c r="M1" s="20" t="s">
        <v>1</v>
      </c>
      <c r="N1" s="18" t="s">
        <v>165</v>
      </c>
      <c r="O1" s="20" t="s">
        <v>4</v>
      </c>
      <c r="P1" s="22" t="s">
        <v>166</v>
      </c>
      <c r="Q1" s="23" t="s">
        <v>2</v>
      </c>
      <c r="R1" s="22" t="s">
        <v>166</v>
      </c>
      <c r="S1" s="23" t="s">
        <v>4</v>
      </c>
      <c r="T1" s="28" t="s">
        <v>167</v>
      </c>
      <c r="U1" s="29" t="s">
        <v>1</v>
      </c>
      <c r="V1" s="42" t="s">
        <v>169</v>
      </c>
      <c r="W1" s="43" t="s">
        <v>4</v>
      </c>
      <c r="X1" s="17" t="s">
        <v>170</v>
      </c>
      <c r="Y1" s="17" t="s">
        <v>1</v>
      </c>
      <c r="Z1" s="15" t="s">
        <v>170</v>
      </c>
      <c r="AA1" s="16" t="s">
        <v>3</v>
      </c>
      <c r="AB1" s="15" t="s">
        <v>170</v>
      </c>
      <c r="AC1" s="16" t="s">
        <v>4</v>
      </c>
      <c r="AD1" s="15" t="s">
        <v>170</v>
      </c>
      <c r="AE1" s="16" t="s">
        <v>2</v>
      </c>
      <c r="AF1" s="15" t="s">
        <v>170</v>
      </c>
      <c r="AG1" s="16" t="s">
        <v>118</v>
      </c>
      <c r="AH1" s="2"/>
      <c r="AI1" s="2"/>
      <c r="AJ1" s="2"/>
      <c r="AK1" s="2"/>
      <c r="AL1" s="2"/>
    </row>
    <row r="2" spans="1:38" x14ac:dyDescent="0.25">
      <c r="A2" s="27">
        <v>1</v>
      </c>
      <c r="B2" s="170" t="s">
        <v>126</v>
      </c>
      <c r="C2" s="170">
        <v>50</v>
      </c>
      <c r="D2" s="170" t="s">
        <v>88</v>
      </c>
      <c r="E2" s="150">
        <f>O2+AC2</f>
        <v>1274</v>
      </c>
      <c r="F2" s="14"/>
      <c r="G2" s="123" t="e">
        <f>ROUNDDOWN(12.91*((F2*Lähtötiedot!$D$26)-4)^1.1,0)</f>
        <v>#NUM!</v>
      </c>
      <c r="H2" s="14"/>
      <c r="I2" s="123" t="e">
        <f>ROUNDDOWN(13.0449*((H2*Lähtötiedot!$B$26)-7)^1.05,0)</f>
        <v>#NUM!</v>
      </c>
      <c r="J2" s="13"/>
      <c r="K2" s="125" t="e">
        <f>ROUNDDOWN(12.91*((J2*Lähtötiedot!$D$26)-4)^1.1,0)</f>
        <v>#NUM!</v>
      </c>
      <c r="L2" s="75"/>
      <c r="M2" s="125" t="e">
        <f>ROUNDDOWN(51.39*((L2*Lähtötiedot!$C$26)-1.5)^1.05,0)</f>
        <v>#NUM!</v>
      </c>
      <c r="N2" s="151">
        <v>44.36</v>
      </c>
      <c r="O2" s="153">
        <f>ROUNDDOWN(10.14*((N2*Lähtötiedot!$E$26)-7)^1.08,0)</f>
        <v>655</v>
      </c>
      <c r="P2" s="111"/>
      <c r="Q2" s="122" t="e">
        <f>ROUNDDOWN(12.91*((P2*Lähtötiedot!$D$26)-4)^1.1,0)</f>
        <v>#NUM!</v>
      </c>
      <c r="R2" s="71"/>
      <c r="S2" s="122" t="e">
        <f>ROUNDDOWN(10.14*((R2*Lähtötiedot!$E$26)-7)^1.08,0)</f>
        <v>#NUM!</v>
      </c>
      <c r="T2" s="31"/>
      <c r="U2" s="127" t="e">
        <f>ROUNDDOWN(51.39*((T2*Lähtötiedot!$C$26)-1.5)^1.05,0)</f>
        <v>#NUM!</v>
      </c>
      <c r="V2" s="34"/>
      <c r="W2" s="127" t="e">
        <f>ROUNDDOWN(10.14*((V2*Lähtötiedot!$E$26)-7)^1.08,0)</f>
        <v>#NUM!</v>
      </c>
      <c r="X2" s="14">
        <v>10.25</v>
      </c>
      <c r="Y2" s="123">
        <f>ROUNDDOWN(51.39*((X2*Lähtötiedot!$C$26)-1.5)^1.05,0)</f>
        <v>607</v>
      </c>
      <c r="Z2" s="110">
        <v>34.26</v>
      </c>
      <c r="AA2" s="123">
        <f>ROUNDDOWN(13.0449*((Z2*Lähtötiedot!$B$26)-7)^1.05,0)</f>
        <v>523</v>
      </c>
      <c r="AB2" s="151">
        <v>42.38</v>
      </c>
      <c r="AC2" s="153">
        <f>ROUNDDOWN(10.14*((AB2*Lähtötiedot!$E$26)-7)^1.08,0)</f>
        <v>619</v>
      </c>
      <c r="AD2" s="14">
        <v>29.63</v>
      </c>
      <c r="AE2" s="123">
        <f>ROUNDDOWN(12.91*((AD2*Lähtötiedot!$D$26)-4)^1.1,0)</f>
        <v>470</v>
      </c>
      <c r="AF2" s="14">
        <v>12.54</v>
      </c>
      <c r="AG2" s="123">
        <f>ROUNDDOWN(47.8338*((AF2*Lähtötiedot!$F$26)-1.5)^1.05,0)</f>
        <v>630</v>
      </c>
      <c r="AH2" s="2"/>
      <c r="AI2" s="2"/>
      <c r="AJ2" s="2"/>
      <c r="AK2" s="2"/>
      <c r="AL2" s="2"/>
    </row>
    <row r="3" spans="1:38" x14ac:dyDescent="0.25">
      <c r="A3" s="27">
        <f>A2+1</f>
        <v>2</v>
      </c>
      <c r="B3" s="27" t="s">
        <v>207</v>
      </c>
      <c r="C3" s="27">
        <v>70</v>
      </c>
      <c r="D3" s="27" t="s">
        <v>208</v>
      </c>
      <c r="E3" s="109">
        <f>U3</f>
        <v>701</v>
      </c>
      <c r="F3" s="14"/>
      <c r="G3" s="123" t="e">
        <f>ROUNDDOWN(12.91*((F3*Lähtötiedot!$D$30)-4)^1.1,0)</f>
        <v>#NUM!</v>
      </c>
      <c r="H3" s="14"/>
      <c r="I3" s="123" t="e">
        <f>ROUNDDOWN(13.0449*((H3*Lähtötiedot!$B$30)-7)^1.05,0)</f>
        <v>#NUM!</v>
      </c>
      <c r="J3" s="13"/>
      <c r="K3" s="125" t="e">
        <f>ROUNDDOWN(12.91*((J3*Lähtötiedot!$D$30)-4)^1.1,0)</f>
        <v>#NUM!</v>
      </c>
      <c r="L3" s="75"/>
      <c r="M3" s="125" t="e">
        <f>ROUNDDOWN(51.39*((L3*Lähtötiedot!$C$30)-1.5)^1.05,0)</f>
        <v>#NUM!</v>
      </c>
      <c r="N3" s="12"/>
      <c r="O3" s="125" t="e">
        <f>ROUNDDOWN(10.14*((N3*Lähtötiedot!$E$30)-7)^1.08,0)</f>
        <v>#NUM!</v>
      </c>
      <c r="P3" s="111"/>
      <c r="Q3" s="122" t="e">
        <f>ROUNDDOWN(12.91*((P3*Lähtötiedot!$D$30)-4)^1.1,0)</f>
        <v>#NUM!</v>
      </c>
      <c r="R3" s="71"/>
      <c r="S3" s="122" t="e">
        <f>ROUNDDOWN(10.14*((R3*Lähtötiedot!$E$30)-7)^1.08,0)</f>
        <v>#NUM!</v>
      </c>
      <c r="T3" s="151">
        <v>10.58</v>
      </c>
      <c r="U3" s="153">
        <f>ROUNDDOWN(51.39*((T3*Lähtötiedot!$C$30)-1.5)^1.05,0)</f>
        <v>701</v>
      </c>
      <c r="V3" s="34"/>
      <c r="W3" s="127" t="e">
        <f>ROUNDDOWN(10.14*((V3*Lähtötiedot!$E$30)-7)^1.08,0)</f>
        <v>#NUM!</v>
      </c>
      <c r="X3" s="14"/>
      <c r="Y3" s="123" t="e">
        <f>ROUNDDOWN(12.91*((X3*Lähtötiedot!$D$30)-4)^1.1,0)</f>
        <v>#NUM!</v>
      </c>
      <c r="Z3" s="110"/>
      <c r="AA3" s="123" t="e">
        <f>ROUNDDOWN(13.0449*((Z3*Lähtötiedot!$B$30)-7)^1.05,0)</f>
        <v>#NUM!</v>
      </c>
      <c r="AB3" s="14"/>
      <c r="AC3" s="123" t="e">
        <f>ROUNDDOWN(13.0449*((AB3*Lähtötiedot!$B$30)-7)^1.05,0)</f>
        <v>#NUM!</v>
      </c>
      <c r="AD3" s="14"/>
      <c r="AE3" s="123" t="e">
        <f>ROUNDDOWN(12.91*((AD3*Lähtötiedot!$D$30)-4)^1.1,0)</f>
        <v>#NUM!</v>
      </c>
      <c r="AF3" s="163"/>
      <c r="AG3" s="164"/>
      <c r="AH3" s="2"/>
      <c r="AI3" s="2"/>
      <c r="AJ3" s="2"/>
      <c r="AK3" s="2"/>
      <c r="AL3" s="2"/>
    </row>
    <row r="4" spans="1:38" x14ac:dyDescent="0.25">
      <c r="A4" s="27">
        <f t="shared" ref="A4:A29" si="0">A3+1</f>
        <v>3</v>
      </c>
      <c r="B4" s="27" t="s">
        <v>127</v>
      </c>
      <c r="C4" s="27">
        <v>45</v>
      </c>
      <c r="D4" s="27" t="s">
        <v>80</v>
      </c>
      <c r="E4" s="109">
        <f>U4</f>
        <v>657</v>
      </c>
      <c r="F4" s="14"/>
      <c r="G4" s="123" t="e">
        <f>ROUNDDOWN(12.91*((F4*Lähtötiedot!$D$25)-4)^1.1,0)</f>
        <v>#NUM!</v>
      </c>
      <c r="H4" s="14"/>
      <c r="I4" s="123" t="e">
        <f>ROUNDDOWN(13.0449*((H4*Lähtötiedot!$B$25)-7)^1.05,0)</f>
        <v>#NUM!</v>
      </c>
      <c r="J4" s="13"/>
      <c r="K4" s="125" t="e">
        <f>ROUNDDOWN(12.91*((J4*Lähtötiedot!$D$25)-4)^1.1,0)</f>
        <v>#NUM!</v>
      </c>
      <c r="L4" s="75"/>
      <c r="M4" s="125" t="e">
        <f>ROUNDDOWN(51.39*((L4*Lähtötiedot!$C$25)-1.5)^1.05,0)</f>
        <v>#NUM!</v>
      </c>
      <c r="N4" s="12"/>
      <c r="O4" s="125" t="e">
        <f>ROUNDDOWN(10.14*((N4*Lähtötiedot!$E$25)-7)^1.08,0)</f>
        <v>#NUM!</v>
      </c>
      <c r="P4" s="111"/>
      <c r="Q4" s="122" t="e">
        <f>ROUNDDOWN(12.91*((P4*Lähtötiedot!$D$25)-4)^1.1,0)</f>
        <v>#NUM!</v>
      </c>
      <c r="R4" s="71"/>
      <c r="S4" s="122" t="e">
        <f>ROUNDDOWN(10.14*((R4*Lähtötiedot!$E$25)-7)^1.08,0)</f>
        <v>#NUM!</v>
      </c>
      <c r="T4" s="151">
        <v>10.67</v>
      </c>
      <c r="U4" s="153">
        <f>ROUNDDOWN(51.39*((T4*Lähtötiedot!$C$25)-1.5)^1.05,0)</f>
        <v>657</v>
      </c>
      <c r="V4" s="34"/>
      <c r="W4" s="127" t="e">
        <f>ROUNDDOWN(10.14*((V4*Lähtötiedot!$E$25)-7)^1.08,0)</f>
        <v>#NUM!</v>
      </c>
      <c r="X4" s="14"/>
      <c r="Y4" s="123" t="e">
        <f>ROUNDDOWN(12.91*((X4*Lähtötiedot!$D$25)-4)^1.1,0)</f>
        <v>#NUM!</v>
      </c>
      <c r="Z4" s="110"/>
      <c r="AA4" s="123" t="e">
        <f>ROUNDDOWN(13.0449*((Z4*Lähtötiedot!$B$25)-7)^1.05,0)</f>
        <v>#NUM!</v>
      </c>
      <c r="AB4" s="14"/>
      <c r="AC4" s="123" t="e">
        <f>ROUNDDOWN(13.0449*((AB4*Lähtötiedot!$B$25)-7)^1.05,0)</f>
        <v>#NUM!</v>
      </c>
      <c r="AD4" s="14"/>
      <c r="AE4" s="123" t="e">
        <f>ROUNDDOWN(12.91*((AD4*Lähtötiedot!$D$25)-4)^1.1,0)</f>
        <v>#NUM!</v>
      </c>
      <c r="AF4" s="163"/>
      <c r="AG4" s="164"/>
      <c r="AH4" s="2"/>
      <c r="AI4" s="2"/>
      <c r="AJ4" s="2"/>
      <c r="AK4" s="2"/>
      <c r="AL4" s="2"/>
    </row>
    <row r="5" spans="1:38" x14ac:dyDescent="0.25">
      <c r="A5" s="27">
        <f t="shared" si="0"/>
        <v>4</v>
      </c>
      <c r="B5" s="27" t="s">
        <v>210</v>
      </c>
      <c r="C5" s="27">
        <v>45</v>
      </c>
      <c r="D5" s="27" t="s">
        <v>80</v>
      </c>
      <c r="E5" s="109">
        <f>U5</f>
        <v>612</v>
      </c>
      <c r="F5" s="14"/>
      <c r="G5" s="123" t="e">
        <f>ROUNDDOWN(12.91*((F5*Lähtötiedot!$D$25)-4)^1.1,0)</f>
        <v>#NUM!</v>
      </c>
      <c r="H5" s="14"/>
      <c r="I5" s="123" t="e">
        <f>ROUNDDOWN(13.0449*((H5*Lähtötiedot!$B$25)-7)^1.05,0)</f>
        <v>#NUM!</v>
      </c>
      <c r="J5" s="13"/>
      <c r="K5" s="125" t="e">
        <f>ROUNDDOWN(12.91*((J5*Lähtötiedot!$D$25)-4)^1.1,0)</f>
        <v>#NUM!</v>
      </c>
      <c r="L5" s="75"/>
      <c r="M5" s="125" t="e">
        <f>ROUNDDOWN(51.39*((L5*Lähtötiedot!$C$25)-1.5)^1.05,0)</f>
        <v>#NUM!</v>
      </c>
      <c r="N5" s="12"/>
      <c r="O5" s="125" t="e">
        <f>ROUNDDOWN(10.14*((N5*Lähtötiedot!$E$25)-7)^1.08,0)</f>
        <v>#NUM!</v>
      </c>
      <c r="P5" s="111"/>
      <c r="Q5" s="122" t="e">
        <f>ROUNDDOWN(12.91*((P5*Lähtötiedot!$D$25)-4)^1.1,0)</f>
        <v>#NUM!</v>
      </c>
      <c r="R5" s="71"/>
      <c r="S5" s="122" t="e">
        <f>ROUNDDOWN(10.14*((R5*Lähtötiedot!$E$25)-7)^1.08,0)</f>
        <v>#NUM!</v>
      </c>
      <c r="T5" s="151">
        <v>10.06</v>
      </c>
      <c r="U5" s="153">
        <f>ROUNDDOWN(51.39*((T5*Lähtötiedot!$C$25)-1.5)^1.05,0)</f>
        <v>612</v>
      </c>
      <c r="V5" s="34"/>
      <c r="W5" s="127" t="e">
        <f>ROUNDDOWN(10.14*((V5*Lähtötiedot!$E$25)-7)^1.08,0)</f>
        <v>#NUM!</v>
      </c>
      <c r="X5" s="14"/>
      <c r="Y5" s="123" t="e">
        <f>ROUNDDOWN(12.91*((X5*Lähtötiedot!$D$25)-4)^1.1,0)</f>
        <v>#NUM!</v>
      </c>
      <c r="Z5" s="110"/>
      <c r="AA5" s="123" t="e">
        <f>ROUNDDOWN(13.0449*((Z5*Lähtötiedot!$B$25)-7)^1.05,0)</f>
        <v>#NUM!</v>
      </c>
      <c r="AB5" s="14"/>
      <c r="AC5" s="123" t="e">
        <f>ROUNDDOWN(13.0449*((AB5*Lähtötiedot!$B$25)-7)^1.05,0)</f>
        <v>#NUM!</v>
      </c>
      <c r="AD5" s="14"/>
      <c r="AE5" s="123" t="e">
        <f>ROUNDDOWN(12.91*((AD5*Lähtötiedot!$D$25)-4)^1.1,0)</f>
        <v>#NUM!</v>
      </c>
      <c r="AF5" s="163"/>
      <c r="AG5" s="164"/>
      <c r="AH5" s="2"/>
      <c r="AI5" s="2"/>
      <c r="AJ5" s="2"/>
      <c r="AK5" s="2"/>
      <c r="AL5" s="2"/>
    </row>
    <row r="6" spans="1:38" x14ac:dyDescent="0.25">
      <c r="A6" s="27">
        <f t="shared" si="0"/>
        <v>5</v>
      </c>
      <c r="B6" s="27" t="s">
        <v>209</v>
      </c>
      <c r="C6" s="27">
        <v>70</v>
      </c>
      <c r="D6" s="27" t="s">
        <v>162</v>
      </c>
      <c r="E6" s="109">
        <f t="shared" ref="E6" si="1">U6</f>
        <v>568</v>
      </c>
      <c r="F6" s="14"/>
      <c r="G6" s="123" t="e">
        <f>ROUNDDOWN(12.91*((F6*Lähtötiedot!$D$30)-4)^1.1,0)</f>
        <v>#NUM!</v>
      </c>
      <c r="H6" s="14"/>
      <c r="I6" s="123" t="e">
        <f>ROUNDDOWN(13.0449*((H6*Lähtötiedot!$B$30)-7)^1.05,0)</f>
        <v>#NUM!</v>
      </c>
      <c r="J6" s="13"/>
      <c r="K6" s="125" t="e">
        <f>ROUNDDOWN(12.91*((J6*Lähtötiedot!$D$30)-4)^1.1,0)</f>
        <v>#NUM!</v>
      </c>
      <c r="L6" s="75"/>
      <c r="M6" s="125" t="e">
        <f>ROUNDDOWN(51.39*((L6*Lähtötiedot!$C$30)-1.5)^1.05,0)</f>
        <v>#NUM!</v>
      </c>
      <c r="N6" s="12"/>
      <c r="O6" s="125" t="e">
        <f>ROUNDDOWN(10.14*((N6*Lähtötiedot!$E$30)-7)^1.08,0)</f>
        <v>#NUM!</v>
      </c>
      <c r="P6" s="111"/>
      <c r="Q6" s="122" t="e">
        <f>ROUNDDOWN(12.91*((P6*Lähtötiedot!$D$30)-4)^1.1,0)</f>
        <v>#NUM!</v>
      </c>
      <c r="R6" s="71"/>
      <c r="S6" s="122" t="e">
        <f>ROUNDDOWN(10.14*((R6*Lähtötiedot!$E$30)-7)^1.08,0)</f>
        <v>#NUM!</v>
      </c>
      <c r="T6" s="151">
        <v>8.8800000000000008</v>
      </c>
      <c r="U6" s="153">
        <f>ROUNDDOWN(51.39*((T6*Lähtötiedot!$C$30)-1.5)^1.05,0)</f>
        <v>568</v>
      </c>
      <c r="V6" s="34"/>
      <c r="W6" s="127" t="e">
        <f>ROUNDDOWN(10.14*((V6*Lähtötiedot!$E$30)-7)^1.08,0)</f>
        <v>#NUM!</v>
      </c>
      <c r="X6" s="14"/>
      <c r="Y6" s="123" t="e">
        <f>ROUNDDOWN(12.91*((X6*Lähtötiedot!$D$30)-4)^1.1,0)</f>
        <v>#NUM!</v>
      </c>
      <c r="Z6" s="110"/>
      <c r="AA6" s="123" t="e">
        <f>ROUNDDOWN(13.0449*((Z6*Lähtötiedot!$B$30)-7)^1.05,0)</f>
        <v>#NUM!</v>
      </c>
      <c r="AB6" s="14"/>
      <c r="AC6" s="123" t="e">
        <f>ROUNDDOWN(13.0449*((AB6*Lähtötiedot!$B$30)-7)^1.05,0)</f>
        <v>#NUM!</v>
      </c>
      <c r="AD6" s="14"/>
      <c r="AE6" s="123" t="e">
        <f>ROUNDDOWN(12.91*((AD6*Lähtötiedot!$D$30)-4)^1.1,0)</f>
        <v>#NUM!</v>
      </c>
      <c r="AF6" s="163"/>
      <c r="AG6" s="164"/>
      <c r="AH6" s="2"/>
      <c r="AI6" s="2"/>
      <c r="AJ6" s="2"/>
      <c r="AK6" s="2"/>
      <c r="AL6" s="2"/>
    </row>
    <row r="7" spans="1:38" x14ac:dyDescent="0.25">
      <c r="A7" s="27">
        <f t="shared" si="0"/>
        <v>6</v>
      </c>
      <c r="B7" s="170" t="s">
        <v>308</v>
      </c>
      <c r="C7" s="170">
        <v>55</v>
      </c>
      <c r="D7" s="170" t="s">
        <v>309</v>
      </c>
      <c r="E7" s="150">
        <f>AE7</f>
        <v>484</v>
      </c>
      <c r="F7" s="14"/>
      <c r="G7" s="123" t="e">
        <f>ROUNDDOWN(12.91*((F7*Lähtötiedot!$D$27)-4)^1.1,0)</f>
        <v>#NUM!</v>
      </c>
      <c r="H7" s="14"/>
      <c r="I7" s="123" t="e">
        <f>ROUNDDOWN(13.0449*((H7*Lähtötiedot!$B$27)-7)^1.05,0)</f>
        <v>#NUM!</v>
      </c>
      <c r="J7" s="13"/>
      <c r="K7" s="125" t="e">
        <f>ROUNDDOWN(12.91*((J7*Lähtötiedot!$D$27)-4)^1.1,0)</f>
        <v>#NUM!</v>
      </c>
      <c r="L7" s="75"/>
      <c r="M7" s="125" t="e">
        <f>ROUNDDOWN(51.39*((L7*Lähtötiedot!$C$27)-1.5)^1.05,0)</f>
        <v>#NUM!</v>
      </c>
      <c r="N7" s="12"/>
      <c r="O7" s="125" t="e">
        <f>ROUNDDOWN(10.14*((N7*Lähtötiedot!$E$27)-7)^1.08,0)</f>
        <v>#NUM!</v>
      </c>
      <c r="P7" s="111"/>
      <c r="Q7" s="122" t="e">
        <f>ROUNDDOWN(12.91*((P7*Lähtötiedot!$D$27)-4)^1.1,0)</f>
        <v>#NUM!</v>
      </c>
      <c r="R7" s="71"/>
      <c r="S7" s="122" t="e">
        <f>ROUNDDOWN(10.14*((R7*Lähtötiedot!$E$27)-7)^1.08,0)</f>
        <v>#NUM!</v>
      </c>
      <c r="T7" s="31"/>
      <c r="U7" s="127" t="e">
        <f>ROUNDDOWN(51.39*((T7*Lähtötiedot!$C$27)-1.5)^1.05,0)</f>
        <v>#NUM!</v>
      </c>
      <c r="V7" s="34"/>
      <c r="W7" s="127" t="e">
        <f>ROUNDDOWN(10.14*((V7*Lähtötiedot!$E$27)-7)^1.08,0)</f>
        <v>#NUM!</v>
      </c>
      <c r="X7" s="14"/>
      <c r="Y7" s="123" t="e">
        <f>ROUNDDOWN(12.91*((X7*Lähtötiedot!$D$27)-4)^1.1,0)</f>
        <v>#NUM!</v>
      </c>
      <c r="Z7" s="110"/>
      <c r="AA7" s="123" t="e">
        <f>ROUNDDOWN(13.0449*((Z7*Lähtötiedot!$B$27)-7)^1.05,0)</f>
        <v>#NUM!</v>
      </c>
      <c r="AB7" s="14"/>
      <c r="AC7" s="123" t="e">
        <f>ROUNDDOWN(13.0449*((AB7*Lähtötiedot!$B$27)-7)^1.05,0)</f>
        <v>#NUM!</v>
      </c>
      <c r="AD7" s="151">
        <v>27.92</v>
      </c>
      <c r="AE7" s="153">
        <f>ROUNDDOWN(12.91*((AD7*Lähtötiedot!$D$27)-4)^1.1,0)</f>
        <v>484</v>
      </c>
      <c r="AF7" s="163"/>
      <c r="AG7" s="164"/>
      <c r="AH7" s="2"/>
      <c r="AI7" s="2"/>
      <c r="AJ7" s="2"/>
      <c r="AK7" s="2"/>
      <c r="AL7" s="2"/>
    </row>
    <row r="8" spans="1:38" x14ac:dyDescent="0.25">
      <c r="A8" s="27">
        <f t="shared" si="0"/>
        <v>7</v>
      </c>
      <c r="B8" s="27" t="s">
        <v>129</v>
      </c>
      <c r="C8" s="27">
        <v>45</v>
      </c>
      <c r="D8" s="27" t="s">
        <v>28</v>
      </c>
      <c r="E8" s="109">
        <f>S8</f>
        <v>442</v>
      </c>
      <c r="F8" s="14"/>
      <c r="G8" s="123" t="e">
        <f>ROUNDDOWN(12.91*((F8*Lähtötiedot!$D$25)-4)^1.1,0)</f>
        <v>#NUM!</v>
      </c>
      <c r="H8" s="14"/>
      <c r="I8" s="123" t="e">
        <f>ROUNDDOWN(13.0449*((H8*Lähtötiedot!$B$25)-7)^1.05,0)</f>
        <v>#NUM!</v>
      </c>
      <c r="J8" s="13"/>
      <c r="K8" s="125" t="e">
        <f>ROUNDDOWN(12.91*((J8*Lähtötiedot!$D$25)-4)^1.1,0)</f>
        <v>#NUM!</v>
      </c>
      <c r="L8" s="75"/>
      <c r="M8" s="125" t="e">
        <f>ROUNDDOWN(51.39*((L8*Lähtötiedot!$C$25)-1.5)^1.05,0)</f>
        <v>#NUM!</v>
      </c>
      <c r="N8" s="12"/>
      <c r="O8" s="125" t="e">
        <f>ROUNDDOWN(10.14*((N8*Lähtötiedot!$E$25)-7)^1.08,0)</f>
        <v>#NUM!</v>
      </c>
      <c r="P8" s="111"/>
      <c r="Q8" s="122" t="e">
        <f>ROUNDDOWN(12.91*((P8*Lähtötiedot!$D$25)-4)^1.1,0)</f>
        <v>#NUM!</v>
      </c>
      <c r="R8" s="151">
        <v>34.11</v>
      </c>
      <c r="S8" s="153">
        <f>ROUNDDOWN(10.14*((R8*Lähtötiedot!$E$25)-7)^1.08,0)</f>
        <v>442</v>
      </c>
      <c r="T8" s="31"/>
      <c r="U8" s="127" t="e">
        <f>ROUNDDOWN(51.39*((T8*Lähtötiedot!$C$25)-1.5)^1.05,0)</f>
        <v>#NUM!</v>
      </c>
      <c r="V8" s="34"/>
      <c r="W8" s="127" t="e">
        <f>ROUNDDOWN(10.14*((V8*Lähtötiedot!$E$25)-7)^1.08,0)</f>
        <v>#NUM!</v>
      </c>
      <c r="X8" s="14"/>
      <c r="Y8" s="123" t="e">
        <f>ROUNDDOWN(12.91*((X8*Lähtötiedot!$D$25)-4)^1.1,0)</f>
        <v>#NUM!</v>
      </c>
      <c r="Z8" s="110"/>
      <c r="AA8" s="123" t="e">
        <f>ROUNDDOWN(13.0449*((Z8*Lähtötiedot!$B$25)-7)^1.05,0)</f>
        <v>#NUM!</v>
      </c>
      <c r="AB8" s="14"/>
      <c r="AC8" s="123" t="e">
        <f>ROUNDDOWN(13.0449*((AB8*Lähtötiedot!$B$25)-7)^1.05,0)</f>
        <v>#NUM!</v>
      </c>
      <c r="AD8" s="14"/>
      <c r="AE8" s="123" t="e">
        <f>ROUNDDOWN(12.91*((AD8*Lähtötiedot!$D$25)-4)^1.1,0)</f>
        <v>#NUM!</v>
      </c>
      <c r="AF8" s="163"/>
      <c r="AG8" s="164"/>
      <c r="AH8" s="2"/>
      <c r="AI8" s="2"/>
      <c r="AJ8" s="2"/>
      <c r="AK8" s="2"/>
      <c r="AL8" s="2"/>
    </row>
    <row r="9" spans="1:38" x14ac:dyDescent="0.25">
      <c r="A9" s="27">
        <f t="shared" si="0"/>
        <v>8</v>
      </c>
      <c r="B9" s="27" t="s">
        <v>211</v>
      </c>
      <c r="C9" s="27">
        <v>40</v>
      </c>
      <c r="D9" s="27" t="s">
        <v>162</v>
      </c>
      <c r="E9" s="109">
        <f t="shared" ref="E9" si="2">U9</f>
        <v>407</v>
      </c>
      <c r="F9" s="14"/>
      <c r="G9" s="123" t="e">
        <f>ROUNDDOWN(12.91*((F9*Lähtötiedot!$D$24)-4)^1.1,0)</f>
        <v>#NUM!</v>
      </c>
      <c r="H9" s="14"/>
      <c r="I9" s="123" t="e">
        <f>ROUNDDOWN(13.0449*((H9*Lähtötiedot!$B$24)-7)^1.05,0)</f>
        <v>#NUM!</v>
      </c>
      <c r="J9" s="13"/>
      <c r="K9" s="125" t="e">
        <f>ROUNDDOWN(12.91*((J9*Lähtötiedot!$D$24)-4)^1.1,0)</f>
        <v>#NUM!</v>
      </c>
      <c r="L9" s="75"/>
      <c r="M9" s="125" t="e">
        <f>ROUNDDOWN(51.39*((L9*Lähtötiedot!$C$24)-1.5)^1.05,0)</f>
        <v>#NUM!</v>
      </c>
      <c r="N9" s="12"/>
      <c r="O9" s="125" t="e">
        <f>ROUNDDOWN(10.14*((N9*Lähtötiedot!$E$24)-7)^1.08,0)</f>
        <v>#NUM!</v>
      </c>
      <c r="P9" s="111"/>
      <c r="Q9" s="122" t="e">
        <f>ROUNDDOWN(12.91*((P9*Lähtötiedot!$D$24)-4)^1.1,0)</f>
        <v>#NUM!</v>
      </c>
      <c r="R9" s="71"/>
      <c r="S9" s="122" t="e">
        <f>ROUNDDOWN(10.14*((R9*Lähtötiedot!$E$24)-7)^1.08,0)</f>
        <v>#NUM!</v>
      </c>
      <c r="T9" s="151">
        <v>7.8</v>
      </c>
      <c r="U9" s="153">
        <f>ROUNDDOWN(51.39*((T9*Lähtötiedot!$C$24)-1.5)^1.05,0)</f>
        <v>407</v>
      </c>
      <c r="V9" s="34"/>
      <c r="W9" s="127" t="e">
        <f>ROUNDDOWN(10.14*((V9*Lähtötiedot!$E$24)-7)^1.08,0)</f>
        <v>#NUM!</v>
      </c>
      <c r="X9" s="14"/>
      <c r="Y9" s="123" t="e">
        <f>ROUNDDOWN(12.91*((X9*Lähtötiedot!$D$24)-4)^1.1,0)</f>
        <v>#NUM!</v>
      </c>
      <c r="Z9" s="110"/>
      <c r="AA9" s="123" t="e">
        <f>ROUNDDOWN(13.0449*((Z9*Lähtötiedot!$B$24)-7)^1.05,0)</f>
        <v>#NUM!</v>
      </c>
      <c r="AB9" s="14"/>
      <c r="AC9" s="123" t="e">
        <f>ROUNDDOWN(13.0449*((AB9*Lähtötiedot!$B$24)-7)^1.05,0)</f>
        <v>#NUM!</v>
      </c>
      <c r="AD9" s="14"/>
      <c r="AE9" s="123" t="e">
        <f>ROUNDDOWN(12.91*((AD9*Lähtötiedot!$D$24)-4)^1.1,0)</f>
        <v>#NUM!</v>
      </c>
      <c r="AF9" s="163"/>
      <c r="AG9" s="164"/>
      <c r="AH9" s="2"/>
      <c r="AI9" s="2"/>
      <c r="AJ9" s="2"/>
      <c r="AK9" s="2"/>
      <c r="AL9" s="2"/>
    </row>
    <row r="10" spans="1:38" x14ac:dyDescent="0.25">
      <c r="A10" s="27">
        <f t="shared" si="0"/>
        <v>9</v>
      </c>
      <c r="B10" s="27" t="s">
        <v>250</v>
      </c>
      <c r="C10" s="27">
        <v>40</v>
      </c>
      <c r="D10" s="27" t="s">
        <v>246</v>
      </c>
      <c r="E10" s="109">
        <f>W10</f>
        <v>357</v>
      </c>
      <c r="F10" s="14"/>
      <c r="G10" s="123" t="e">
        <f>ROUNDDOWN(12.91*((F10*Lähtötiedot!$D$24)-4)^1.1,0)</f>
        <v>#NUM!</v>
      </c>
      <c r="H10" s="14"/>
      <c r="I10" s="123" t="e">
        <f>ROUNDDOWN(13.0449*((H10*Lähtötiedot!$B$24)-7)^1.05,0)</f>
        <v>#NUM!</v>
      </c>
      <c r="J10" s="13"/>
      <c r="K10" s="125" t="e">
        <f>ROUNDDOWN(12.91*((J10*Lähtötiedot!$D$24)-4)^1.1,0)</f>
        <v>#NUM!</v>
      </c>
      <c r="L10" s="75"/>
      <c r="M10" s="125" t="e">
        <f>ROUNDDOWN(51.39*((L10*Lähtötiedot!$C$24)-1.5)^1.05,0)</f>
        <v>#NUM!</v>
      </c>
      <c r="N10" s="12"/>
      <c r="O10" s="125" t="e">
        <f>ROUNDDOWN(10.14*((N10*Lähtötiedot!$E$24)-7)^1.08,0)</f>
        <v>#NUM!</v>
      </c>
      <c r="P10" s="111"/>
      <c r="Q10" s="122" t="e">
        <f>ROUNDDOWN(12.91*((P10*Lähtötiedot!$D$24)-4)^1.1,0)</f>
        <v>#NUM!</v>
      </c>
      <c r="R10" s="71"/>
      <c r="S10" s="122" t="e">
        <f>ROUNDDOWN(10.14*((R10*Lähtötiedot!$E$24)-7)^1.08,0)</f>
        <v>#NUM!</v>
      </c>
      <c r="T10" s="31"/>
      <c r="U10" s="127" t="e">
        <f>ROUNDDOWN(51.39*((T10*Lähtötiedot!$C$25)-1.5)^1.05,0)</f>
        <v>#NUM!</v>
      </c>
      <c r="V10" s="151">
        <v>29.1</v>
      </c>
      <c r="W10" s="153">
        <f>ROUNDDOWN(10.14*((V10*Lähtötiedot!$E$25)-7)^1.08,0)</f>
        <v>357</v>
      </c>
      <c r="X10" s="14"/>
      <c r="Y10" s="123" t="e">
        <f>ROUNDDOWN(12.91*((X10*Lähtötiedot!$D$24)-4)^1.1,0)</f>
        <v>#NUM!</v>
      </c>
      <c r="Z10" s="110"/>
      <c r="AA10" s="123" t="e">
        <f>ROUNDDOWN(13.0449*((Z10*Lähtötiedot!$B$24)-7)^1.05,0)</f>
        <v>#NUM!</v>
      </c>
      <c r="AB10" s="14"/>
      <c r="AC10" s="123" t="e">
        <f>ROUNDDOWN(13.0449*((AB10*Lähtötiedot!$B$24)-7)^1.05,0)</f>
        <v>#NUM!</v>
      </c>
      <c r="AD10" s="14"/>
      <c r="AE10" s="123" t="e">
        <f>ROUNDDOWN(12.91*((AD10*Lähtötiedot!$D$24)-4)^1.1,0)</f>
        <v>#NUM!</v>
      </c>
      <c r="AF10" s="163"/>
      <c r="AG10" s="164"/>
      <c r="AH10" s="2"/>
      <c r="AI10" s="2"/>
      <c r="AJ10" s="2"/>
      <c r="AK10" s="2"/>
      <c r="AL10" s="2"/>
    </row>
    <row r="11" spans="1:38" x14ac:dyDescent="0.25">
      <c r="A11" s="27">
        <f t="shared" si="0"/>
        <v>10</v>
      </c>
      <c r="B11" s="27"/>
      <c r="C11" s="27"/>
      <c r="D11" s="27"/>
      <c r="E11" s="11"/>
      <c r="F11" s="41"/>
      <c r="G11" s="9"/>
      <c r="H11" s="41"/>
      <c r="I11" s="9"/>
      <c r="J11" s="69"/>
      <c r="K11" s="10"/>
      <c r="L11" s="70"/>
      <c r="M11" s="67"/>
      <c r="N11" s="66"/>
      <c r="O11" s="10"/>
      <c r="P11" s="73"/>
      <c r="Q11" s="72"/>
      <c r="R11" s="74"/>
      <c r="S11" s="72"/>
      <c r="T11" s="30"/>
      <c r="U11" s="144"/>
      <c r="V11" s="68"/>
      <c r="W11" s="44"/>
      <c r="X11" s="64"/>
      <c r="Y11" s="65"/>
      <c r="Z11" s="41"/>
      <c r="AA11" s="9"/>
      <c r="AB11" s="41"/>
      <c r="AC11" s="9"/>
      <c r="AD11" s="41"/>
      <c r="AE11" s="9"/>
      <c r="AF11" s="165"/>
      <c r="AG11" s="166"/>
      <c r="AH11" s="2"/>
      <c r="AI11" s="2"/>
      <c r="AJ11" s="2"/>
      <c r="AK11" s="2"/>
      <c r="AL11" s="2"/>
    </row>
    <row r="12" spans="1:38" x14ac:dyDescent="0.25">
      <c r="A12" s="27">
        <f t="shared" si="0"/>
        <v>11</v>
      </c>
      <c r="B12" s="27"/>
      <c r="C12" s="27"/>
      <c r="D12" s="27"/>
      <c r="E12" s="11"/>
      <c r="F12" s="41"/>
      <c r="G12" s="9"/>
      <c r="H12" s="41"/>
      <c r="I12" s="9"/>
      <c r="J12" s="69"/>
      <c r="K12" s="10"/>
      <c r="L12" s="70"/>
      <c r="M12" s="67"/>
      <c r="N12" s="66"/>
      <c r="O12" s="10"/>
      <c r="P12" s="73"/>
      <c r="Q12" s="72"/>
      <c r="R12" s="74"/>
      <c r="S12" s="72"/>
      <c r="T12" s="30"/>
      <c r="U12" s="144"/>
      <c r="V12" s="68"/>
      <c r="W12" s="44"/>
      <c r="X12" s="64"/>
      <c r="Y12" s="65"/>
      <c r="Z12" s="41"/>
      <c r="AA12" s="9"/>
      <c r="AB12" s="41"/>
      <c r="AC12" s="9"/>
      <c r="AD12" s="41"/>
      <c r="AE12" s="9"/>
      <c r="AF12" s="165"/>
      <c r="AG12" s="166"/>
      <c r="AH12" s="2"/>
      <c r="AI12" s="2"/>
      <c r="AJ12" s="2"/>
      <c r="AK12" s="2"/>
      <c r="AL12" s="2"/>
    </row>
    <row r="13" spans="1:38" x14ac:dyDescent="0.25">
      <c r="A13" s="27">
        <f t="shared" si="0"/>
        <v>12</v>
      </c>
      <c r="B13" s="27"/>
      <c r="C13" s="27"/>
      <c r="D13" s="27"/>
      <c r="E13" s="11"/>
      <c r="F13" s="41"/>
      <c r="G13" s="9"/>
      <c r="H13" s="41"/>
      <c r="I13" s="9"/>
      <c r="J13" s="69"/>
      <c r="K13" s="10"/>
      <c r="L13" s="70"/>
      <c r="M13" s="67"/>
      <c r="N13" s="66"/>
      <c r="O13" s="10"/>
      <c r="P13" s="73"/>
      <c r="Q13" s="72"/>
      <c r="R13" s="74"/>
      <c r="S13" s="72"/>
      <c r="T13" s="30"/>
      <c r="U13" s="144"/>
      <c r="V13" s="68"/>
      <c r="W13" s="44"/>
      <c r="X13" s="64"/>
      <c r="Y13" s="65"/>
      <c r="Z13" s="41"/>
      <c r="AA13" s="9"/>
      <c r="AB13" s="41"/>
      <c r="AC13" s="9"/>
      <c r="AD13" s="41"/>
      <c r="AE13" s="9"/>
      <c r="AF13" s="165"/>
      <c r="AG13" s="166"/>
      <c r="AH13" s="2"/>
      <c r="AI13" s="2"/>
      <c r="AJ13" s="2"/>
      <c r="AK13" s="2"/>
      <c r="AL13" s="2"/>
    </row>
    <row r="14" spans="1:38" x14ac:dyDescent="0.25">
      <c r="A14" s="27">
        <f t="shared" si="0"/>
        <v>13</v>
      </c>
      <c r="B14" s="27"/>
      <c r="C14" s="27"/>
      <c r="D14" s="27"/>
      <c r="E14" s="11"/>
      <c r="F14" s="14"/>
      <c r="G14" s="9"/>
      <c r="H14" s="41"/>
      <c r="I14" s="9"/>
      <c r="J14" s="69"/>
      <c r="K14" s="10"/>
      <c r="L14" s="70"/>
      <c r="M14" s="67"/>
      <c r="N14" s="66"/>
      <c r="O14" s="10"/>
      <c r="P14" s="73"/>
      <c r="Q14" s="72"/>
      <c r="R14" s="74"/>
      <c r="S14" s="72"/>
      <c r="T14" s="30"/>
      <c r="U14" s="144"/>
      <c r="V14" s="68"/>
      <c r="W14" s="44"/>
      <c r="X14" s="64"/>
      <c r="Y14" s="65"/>
      <c r="Z14" s="41"/>
      <c r="AA14" s="9"/>
      <c r="AB14" s="41"/>
      <c r="AC14" s="9"/>
      <c r="AD14" s="41"/>
      <c r="AE14" s="9"/>
      <c r="AF14" s="165"/>
      <c r="AG14" s="166"/>
      <c r="AH14" s="2"/>
      <c r="AI14" s="2"/>
      <c r="AJ14" s="2"/>
      <c r="AK14" s="2"/>
      <c r="AL14" s="2"/>
    </row>
    <row r="15" spans="1:38" x14ac:dyDescent="0.25">
      <c r="A15" s="27">
        <f t="shared" si="0"/>
        <v>14</v>
      </c>
      <c r="B15" s="27"/>
      <c r="C15" s="27"/>
      <c r="D15" s="27"/>
      <c r="E15" s="11"/>
      <c r="F15" s="14"/>
      <c r="G15" s="9"/>
      <c r="H15" s="41"/>
      <c r="I15" s="9"/>
      <c r="J15" s="69"/>
      <c r="K15" s="10"/>
      <c r="L15" s="70"/>
      <c r="M15" s="67"/>
      <c r="N15" s="66"/>
      <c r="O15" s="10"/>
      <c r="P15" s="73"/>
      <c r="Q15" s="72"/>
      <c r="R15" s="74"/>
      <c r="S15" s="72"/>
      <c r="T15" s="30"/>
      <c r="U15" s="144"/>
      <c r="V15" s="68"/>
      <c r="W15" s="44"/>
      <c r="X15" s="64"/>
      <c r="Y15" s="65"/>
      <c r="Z15" s="41"/>
      <c r="AA15" s="9"/>
      <c r="AB15" s="41"/>
      <c r="AC15" s="9"/>
      <c r="AD15" s="41"/>
      <c r="AE15" s="9"/>
      <c r="AF15" s="165"/>
      <c r="AG15" s="166"/>
      <c r="AH15" s="2"/>
      <c r="AI15" s="2"/>
      <c r="AJ15" s="2"/>
      <c r="AK15" s="2"/>
      <c r="AL15" s="2"/>
    </row>
    <row r="16" spans="1:38" x14ac:dyDescent="0.25">
      <c r="A16" s="27">
        <f t="shared" si="0"/>
        <v>15</v>
      </c>
      <c r="B16" s="27"/>
      <c r="C16" s="27"/>
      <c r="D16" s="27"/>
      <c r="E16" s="11"/>
      <c r="F16" s="14"/>
      <c r="G16" s="9"/>
      <c r="H16" s="41"/>
      <c r="I16" s="9"/>
      <c r="J16" s="69"/>
      <c r="K16" s="10"/>
      <c r="L16" s="70"/>
      <c r="M16" s="67"/>
      <c r="N16" s="66"/>
      <c r="O16" s="10"/>
      <c r="P16" s="73"/>
      <c r="Q16" s="72"/>
      <c r="R16" s="74"/>
      <c r="S16" s="72"/>
      <c r="T16" s="30"/>
      <c r="U16" s="144"/>
      <c r="V16" s="68"/>
      <c r="W16" s="44"/>
      <c r="X16" s="64"/>
      <c r="Y16" s="65"/>
      <c r="Z16" s="41"/>
      <c r="AA16" s="9"/>
      <c r="AB16" s="41"/>
      <c r="AC16" s="9"/>
      <c r="AD16" s="41"/>
      <c r="AE16" s="9"/>
      <c r="AF16" s="165"/>
      <c r="AG16" s="166"/>
      <c r="AH16" s="2"/>
      <c r="AI16" s="2"/>
      <c r="AJ16" s="2"/>
      <c r="AK16" s="2"/>
      <c r="AL16" s="2"/>
    </row>
    <row r="17" spans="1:38" x14ac:dyDescent="0.25">
      <c r="A17" s="27">
        <f t="shared" si="0"/>
        <v>16</v>
      </c>
      <c r="B17" s="27"/>
      <c r="C17" s="27"/>
      <c r="D17" s="27"/>
      <c r="E17" s="11"/>
      <c r="F17" s="14"/>
      <c r="G17" s="9"/>
      <c r="H17" s="41"/>
      <c r="I17" s="9"/>
      <c r="J17" s="69"/>
      <c r="K17" s="10"/>
      <c r="L17" s="70"/>
      <c r="M17" s="67"/>
      <c r="N17" s="66"/>
      <c r="O17" s="10"/>
      <c r="P17" s="73"/>
      <c r="Q17" s="72"/>
      <c r="R17" s="74"/>
      <c r="S17" s="72"/>
      <c r="T17" s="30"/>
      <c r="U17" s="144"/>
      <c r="V17" s="68"/>
      <c r="W17" s="44"/>
      <c r="X17" s="64"/>
      <c r="Y17" s="65"/>
      <c r="Z17" s="41"/>
      <c r="AA17" s="9"/>
      <c r="AB17" s="41"/>
      <c r="AC17" s="9"/>
      <c r="AD17" s="41"/>
      <c r="AE17" s="9"/>
      <c r="AF17" s="165"/>
      <c r="AG17" s="166"/>
      <c r="AH17" s="2"/>
      <c r="AI17" s="2"/>
      <c r="AJ17" s="2"/>
      <c r="AK17" s="2"/>
      <c r="AL17" s="2"/>
    </row>
    <row r="18" spans="1:38" x14ac:dyDescent="0.25">
      <c r="A18" s="27">
        <f t="shared" si="0"/>
        <v>17</v>
      </c>
      <c r="B18" s="27"/>
      <c r="C18" s="27"/>
      <c r="D18" s="27"/>
      <c r="E18" s="11"/>
      <c r="F18" s="41"/>
      <c r="G18" s="9"/>
      <c r="H18" s="41"/>
      <c r="I18" s="9"/>
      <c r="J18" s="69"/>
      <c r="K18" s="10"/>
      <c r="L18" s="70"/>
      <c r="M18" s="67"/>
      <c r="N18" s="66"/>
      <c r="O18" s="10"/>
      <c r="P18" s="73"/>
      <c r="Q18" s="72"/>
      <c r="R18" s="74"/>
      <c r="S18" s="72"/>
      <c r="T18" s="30"/>
      <c r="U18" s="144"/>
      <c r="V18" s="68"/>
      <c r="W18" s="44"/>
      <c r="X18" s="64"/>
      <c r="Y18" s="65"/>
      <c r="Z18" s="41"/>
      <c r="AA18" s="9"/>
      <c r="AB18" s="41"/>
      <c r="AC18" s="9"/>
      <c r="AD18" s="41"/>
      <c r="AE18" s="9"/>
      <c r="AF18" s="165"/>
      <c r="AG18" s="166"/>
      <c r="AH18" s="2"/>
      <c r="AI18" s="2"/>
      <c r="AJ18" s="2"/>
      <c r="AK18" s="2"/>
      <c r="AL18" s="2"/>
    </row>
    <row r="19" spans="1:38" x14ac:dyDescent="0.25">
      <c r="A19" s="27">
        <f t="shared" si="0"/>
        <v>18</v>
      </c>
      <c r="B19" s="27"/>
      <c r="C19" s="27"/>
      <c r="D19" s="27"/>
      <c r="E19" s="11"/>
      <c r="F19" s="41"/>
      <c r="G19" s="9"/>
      <c r="H19" s="41"/>
      <c r="I19" s="9"/>
      <c r="J19" s="69"/>
      <c r="K19" s="10"/>
      <c r="L19" s="70"/>
      <c r="M19" s="67"/>
      <c r="N19" s="66"/>
      <c r="O19" s="10"/>
      <c r="P19" s="73"/>
      <c r="Q19" s="72"/>
      <c r="R19" s="74"/>
      <c r="S19" s="72"/>
      <c r="T19" s="30"/>
      <c r="U19" s="144"/>
      <c r="V19" s="68"/>
      <c r="W19" s="44"/>
      <c r="X19" s="64"/>
      <c r="Y19" s="65"/>
      <c r="Z19" s="41"/>
      <c r="AA19" s="9"/>
      <c r="AB19" s="41"/>
      <c r="AC19" s="9"/>
      <c r="AD19" s="41"/>
      <c r="AE19" s="9"/>
      <c r="AF19" s="165"/>
      <c r="AG19" s="166"/>
      <c r="AH19" s="2"/>
      <c r="AI19" s="2"/>
      <c r="AJ19" s="2"/>
      <c r="AK19" s="2"/>
      <c r="AL19" s="2"/>
    </row>
    <row r="20" spans="1:38" x14ac:dyDescent="0.25">
      <c r="A20" s="27">
        <f t="shared" si="0"/>
        <v>19</v>
      </c>
      <c r="B20" s="27"/>
      <c r="C20" s="27"/>
      <c r="D20" s="27"/>
      <c r="E20" s="11"/>
      <c r="F20" s="14"/>
      <c r="G20" s="9"/>
      <c r="H20" s="41"/>
      <c r="I20" s="9"/>
      <c r="J20" s="69"/>
      <c r="K20" s="10"/>
      <c r="L20" s="70"/>
      <c r="M20" s="67"/>
      <c r="N20" s="66"/>
      <c r="O20" s="10"/>
      <c r="P20" s="73"/>
      <c r="Q20" s="72"/>
      <c r="R20" s="74"/>
      <c r="S20" s="72"/>
      <c r="T20" s="30"/>
      <c r="U20" s="144"/>
      <c r="V20" s="68"/>
      <c r="W20" s="44"/>
      <c r="X20" s="64"/>
      <c r="Y20" s="65"/>
      <c r="Z20" s="41"/>
      <c r="AA20" s="9"/>
      <c r="AB20" s="41"/>
      <c r="AC20" s="9"/>
      <c r="AD20" s="41"/>
      <c r="AE20" s="9"/>
      <c r="AF20" s="165"/>
      <c r="AG20" s="166"/>
      <c r="AH20" s="2"/>
      <c r="AI20" s="2"/>
      <c r="AJ20" s="2"/>
      <c r="AK20" s="2"/>
      <c r="AL20" s="2"/>
    </row>
    <row r="21" spans="1:38" x14ac:dyDescent="0.25">
      <c r="A21" s="27">
        <f t="shared" si="0"/>
        <v>20</v>
      </c>
      <c r="B21" s="27"/>
      <c r="C21" s="27"/>
      <c r="D21" s="27"/>
      <c r="F21" s="5"/>
      <c r="G21" s="9"/>
      <c r="H21" s="41"/>
      <c r="I21" s="9"/>
      <c r="J21" s="69"/>
      <c r="K21" s="10"/>
      <c r="L21" s="70"/>
      <c r="M21" s="67"/>
      <c r="N21" s="66"/>
      <c r="O21" s="10"/>
      <c r="P21" s="73"/>
      <c r="Q21" s="72"/>
      <c r="R21" s="74"/>
      <c r="S21" s="72"/>
      <c r="T21" s="30"/>
      <c r="U21" s="144"/>
      <c r="V21" s="68"/>
      <c r="W21" s="44"/>
      <c r="X21" s="64"/>
      <c r="Y21" s="65"/>
      <c r="Z21" s="41"/>
      <c r="AA21" s="9"/>
      <c r="AB21" s="41"/>
      <c r="AC21" s="9"/>
      <c r="AD21" s="41"/>
      <c r="AE21" s="9"/>
      <c r="AF21" s="165"/>
      <c r="AG21" s="166"/>
      <c r="AH21" s="2"/>
      <c r="AI21" s="2"/>
      <c r="AJ21" s="2"/>
      <c r="AK21" s="2"/>
      <c r="AL21" s="2"/>
    </row>
    <row r="22" spans="1:38" x14ac:dyDescent="0.25">
      <c r="A22" s="27">
        <f t="shared" si="0"/>
        <v>21</v>
      </c>
      <c r="B22" s="27"/>
      <c r="C22" s="27"/>
      <c r="D22" s="27"/>
      <c r="F22" s="5"/>
      <c r="G22" s="9"/>
      <c r="H22" s="41"/>
      <c r="I22" s="9"/>
      <c r="J22" s="69"/>
      <c r="K22" s="10"/>
      <c r="L22" s="70"/>
      <c r="M22" s="67"/>
      <c r="N22" s="66"/>
      <c r="O22" s="10"/>
      <c r="P22" s="73"/>
      <c r="Q22" s="72"/>
      <c r="R22" s="74"/>
      <c r="S22" s="72"/>
      <c r="T22" s="30"/>
      <c r="U22" s="144"/>
      <c r="V22" s="68"/>
      <c r="W22" s="44"/>
      <c r="X22" s="64"/>
      <c r="Y22" s="65"/>
      <c r="Z22" s="41"/>
      <c r="AA22" s="9"/>
      <c r="AB22" s="41"/>
      <c r="AC22" s="9"/>
      <c r="AD22" s="41"/>
      <c r="AE22" s="9"/>
      <c r="AF22" s="165"/>
      <c r="AG22" s="166"/>
      <c r="AH22" s="2"/>
      <c r="AI22" s="2"/>
      <c r="AJ22" s="2"/>
      <c r="AK22" s="2"/>
      <c r="AL22" s="2"/>
    </row>
    <row r="23" spans="1:38" x14ac:dyDescent="0.25">
      <c r="A23" s="27">
        <f t="shared" si="0"/>
        <v>22</v>
      </c>
      <c r="B23" s="27"/>
      <c r="C23" s="27"/>
      <c r="D23" s="27"/>
      <c r="F23" s="5"/>
      <c r="G23" s="9"/>
      <c r="H23" s="41"/>
      <c r="I23" s="9"/>
      <c r="J23" s="69"/>
      <c r="K23" s="10"/>
      <c r="L23" s="70"/>
      <c r="M23" s="67"/>
      <c r="N23" s="66"/>
      <c r="O23" s="10"/>
      <c r="P23" s="73"/>
      <c r="Q23" s="72"/>
      <c r="R23" s="74"/>
      <c r="S23" s="72"/>
      <c r="T23" s="30"/>
      <c r="U23" s="144"/>
      <c r="V23" s="68"/>
      <c r="W23" s="44"/>
      <c r="X23" s="64"/>
      <c r="Y23" s="65"/>
      <c r="Z23" s="41"/>
      <c r="AA23" s="9"/>
      <c r="AB23" s="41"/>
      <c r="AC23" s="9"/>
      <c r="AD23" s="41"/>
      <c r="AE23" s="9"/>
      <c r="AF23" s="165"/>
      <c r="AG23" s="166"/>
      <c r="AH23" s="2"/>
      <c r="AI23" s="2"/>
      <c r="AJ23" s="2"/>
      <c r="AK23" s="2"/>
      <c r="AL23" s="2"/>
    </row>
    <row r="24" spans="1:38" x14ac:dyDescent="0.25">
      <c r="A24" s="27">
        <f t="shared" si="0"/>
        <v>23</v>
      </c>
      <c r="B24" s="27"/>
      <c r="C24" s="27"/>
      <c r="D24" s="27"/>
      <c r="F24" s="5"/>
      <c r="G24" s="9"/>
      <c r="H24" s="41"/>
      <c r="I24" s="9"/>
      <c r="J24" s="69"/>
      <c r="K24" s="10"/>
      <c r="L24" s="70"/>
      <c r="M24" s="67"/>
      <c r="N24" s="66"/>
      <c r="O24" s="10"/>
      <c r="P24" s="73"/>
      <c r="Q24" s="72"/>
      <c r="R24" s="74"/>
      <c r="S24" s="72"/>
      <c r="T24" s="30"/>
      <c r="U24" s="144"/>
      <c r="V24" s="68"/>
      <c r="W24" s="44"/>
      <c r="X24" s="64"/>
      <c r="Y24" s="65"/>
      <c r="Z24" s="41"/>
      <c r="AA24" s="9"/>
      <c r="AB24" s="41"/>
      <c r="AC24" s="9"/>
      <c r="AD24" s="41"/>
      <c r="AE24" s="9"/>
      <c r="AF24" s="165"/>
      <c r="AG24" s="166"/>
      <c r="AH24" s="2"/>
      <c r="AI24" s="2"/>
      <c r="AJ24" s="2"/>
      <c r="AK24" s="2"/>
      <c r="AL24" s="2"/>
    </row>
    <row r="25" spans="1:38" x14ac:dyDescent="0.25">
      <c r="A25" s="27">
        <f t="shared" si="0"/>
        <v>24</v>
      </c>
      <c r="B25" s="27"/>
      <c r="C25" s="27"/>
      <c r="D25" s="27"/>
      <c r="F25" s="5"/>
      <c r="G25" s="9"/>
      <c r="H25" s="41"/>
      <c r="I25" s="9"/>
      <c r="J25" s="69"/>
      <c r="K25" s="10"/>
      <c r="L25" s="70"/>
      <c r="M25" s="67"/>
      <c r="N25" s="66"/>
      <c r="O25" s="10"/>
      <c r="P25" s="73"/>
      <c r="Q25" s="72"/>
      <c r="R25" s="74"/>
      <c r="S25" s="72"/>
      <c r="T25" s="30"/>
      <c r="U25" s="144"/>
      <c r="V25" s="68"/>
      <c r="W25" s="44"/>
      <c r="X25" s="64"/>
      <c r="Y25" s="65"/>
      <c r="Z25" s="41"/>
      <c r="AA25" s="9"/>
      <c r="AB25" s="41"/>
      <c r="AC25" s="9"/>
      <c r="AD25" s="41"/>
      <c r="AE25" s="9"/>
      <c r="AF25" s="165"/>
      <c r="AG25" s="166"/>
      <c r="AH25" s="2"/>
      <c r="AI25" s="2"/>
      <c r="AJ25" s="2"/>
      <c r="AK25" s="2"/>
      <c r="AL25" s="2"/>
    </row>
    <row r="26" spans="1:38" x14ac:dyDescent="0.25">
      <c r="A26" s="27">
        <f t="shared" si="0"/>
        <v>25</v>
      </c>
      <c r="B26" s="27"/>
      <c r="C26" s="27"/>
      <c r="D26" s="27"/>
      <c r="F26" s="5"/>
      <c r="G26" s="9"/>
      <c r="H26" s="41"/>
      <c r="I26" s="9"/>
      <c r="J26" s="69"/>
      <c r="K26" s="10"/>
      <c r="L26" s="70"/>
      <c r="M26" s="67"/>
      <c r="N26" s="66"/>
      <c r="O26" s="10"/>
      <c r="P26" s="73"/>
      <c r="Q26" s="72"/>
      <c r="R26" s="74"/>
      <c r="S26" s="72"/>
      <c r="T26" s="30"/>
      <c r="U26" s="144"/>
      <c r="V26" s="68"/>
      <c r="W26" s="44"/>
      <c r="X26" s="64"/>
      <c r="Y26" s="65"/>
      <c r="Z26" s="41"/>
      <c r="AA26" s="9"/>
      <c r="AB26" s="41"/>
      <c r="AC26" s="9"/>
      <c r="AD26" s="41"/>
      <c r="AE26" s="9"/>
      <c r="AF26" s="165"/>
      <c r="AG26" s="166"/>
      <c r="AH26" s="2"/>
      <c r="AI26" s="2"/>
      <c r="AJ26" s="2"/>
      <c r="AK26" s="2"/>
      <c r="AL26" s="2"/>
    </row>
    <row r="27" spans="1:38" x14ac:dyDescent="0.25">
      <c r="A27" s="27">
        <f t="shared" si="0"/>
        <v>26</v>
      </c>
      <c r="B27" s="27"/>
      <c r="C27" s="27"/>
      <c r="D27" s="27"/>
      <c r="F27" s="5"/>
      <c r="G27" s="9"/>
      <c r="H27" s="41"/>
      <c r="I27" s="9"/>
      <c r="J27" s="69"/>
      <c r="K27" s="10"/>
      <c r="L27" s="70"/>
      <c r="M27" s="67"/>
      <c r="N27" s="66"/>
      <c r="O27" s="10"/>
      <c r="P27" s="73"/>
      <c r="Q27" s="72"/>
      <c r="R27" s="74"/>
      <c r="S27" s="72"/>
      <c r="T27" s="30"/>
      <c r="U27" s="144"/>
      <c r="V27" s="68"/>
      <c r="W27" s="44"/>
      <c r="X27" s="64"/>
      <c r="Y27" s="65"/>
      <c r="Z27" s="41"/>
      <c r="AA27" s="9"/>
      <c r="AB27" s="41"/>
      <c r="AC27" s="9"/>
      <c r="AD27" s="41"/>
      <c r="AE27" s="9"/>
      <c r="AF27" s="165"/>
      <c r="AG27" s="166"/>
      <c r="AH27" s="2"/>
      <c r="AI27" s="2"/>
      <c r="AJ27" s="2"/>
      <c r="AK27" s="2"/>
      <c r="AL27" s="2"/>
    </row>
    <row r="28" spans="1:38" x14ac:dyDescent="0.25">
      <c r="A28" s="27">
        <f t="shared" si="0"/>
        <v>27</v>
      </c>
      <c r="B28" s="27"/>
      <c r="C28" s="27"/>
      <c r="D28" s="27"/>
      <c r="F28" s="5"/>
      <c r="G28" s="9"/>
      <c r="H28" s="41"/>
      <c r="I28" s="9"/>
      <c r="J28" s="69"/>
      <c r="K28" s="10"/>
      <c r="L28" s="70"/>
      <c r="M28" s="67"/>
      <c r="N28" s="66"/>
      <c r="O28" s="10"/>
      <c r="P28" s="73"/>
      <c r="Q28" s="72"/>
      <c r="R28" s="74"/>
      <c r="S28" s="72"/>
      <c r="T28" s="30"/>
      <c r="U28" s="144"/>
      <c r="V28" s="68"/>
      <c r="W28" s="44"/>
      <c r="X28" s="64"/>
      <c r="Y28" s="65"/>
      <c r="Z28" s="41"/>
      <c r="AA28" s="9"/>
      <c r="AB28" s="41"/>
      <c r="AC28" s="9"/>
      <c r="AD28" s="41"/>
      <c r="AE28" s="9"/>
      <c r="AF28" s="165"/>
      <c r="AG28" s="166"/>
      <c r="AH28" s="2"/>
      <c r="AI28" s="2"/>
      <c r="AJ28" s="2"/>
      <c r="AK28" s="2"/>
      <c r="AL28" s="2"/>
    </row>
    <row r="29" spans="1:38" x14ac:dyDescent="0.25">
      <c r="A29" s="27">
        <f t="shared" si="0"/>
        <v>28</v>
      </c>
      <c r="B29" s="27"/>
      <c r="C29" s="27"/>
      <c r="D29" s="27"/>
      <c r="F29" s="5"/>
      <c r="G29" s="9"/>
      <c r="H29" s="41"/>
      <c r="I29" s="9"/>
      <c r="J29" s="69"/>
      <c r="K29" s="10"/>
      <c r="L29" s="70"/>
      <c r="M29" s="67"/>
      <c r="N29" s="66"/>
      <c r="O29" s="10"/>
      <c r="P29" s="73"/>
      <c r="Q29" s="72"/>
      <c r="R29" s="74"/>
      <c r="S29" s="72"/>
      <c r="T29" s="30"/>
      <c r="U29" s="144"/>
      <c r="V29" s="68"/>
      <c r="W29" s="44"/>
      <c r="X29" s="64"/>
      <c r="Y29" s="65"/>
      <c r="Z29" s="41"/>
      <c r="AA29" s="9"/>
      <c r="AB29" s="41"/>
      <c r="AC29" s="9"/>
      <c r="AD29" s="41"/>
      <c r="AE29" s="9"/>
      <c r="AF29" s="165"/>
      <c r="AG29" s="166"/>
      <c r="AH29" s="2"/>
      <c r="AI29" s="2"/>
      <c r="AJ29" s="2"/>
      <c r="AK29" s="2"/>
      <c r="AL29" s="2"/>
    </row>
    <row r="30" spans="1:38" x14ac:dyDescent="0.25">
      <c r="A30" s="49"/>
      <c r="B30" s="49"/>
      <c r="C30" s="49"/>
      <c r="D30" s="49"/>
      <c r="E30" s="50"/>
      <c r="F30" s="51"/>
      <c r="G30" s="52"/>
      <c r="H30" s="51"/>
      <c r="I30" s="52"/>
      <c r="J30" s="54"/>
      <c r="K30" s="54"/>
      <c r="L30" s="55"/>
      <c r="M30" s="56"/>
      <c r="N30" s="55"/>
      <c r="O30" s="56"/>
      <c r="P30" s="57"/>
      <c r="Q30" s="143"/>
      <c r="R30" s="57"/>
      <c r="S30" s="58"/>
      <c r="T30" s="59"/>
      <c r="U30" s="63"/>
      <c r="V30" s="62"/>
      <c r="W30" s="63"/>
      <c r="X30" s="53"/>
      <c r="Y30" s="53"/>
      <c r="Z30" s="51"/>
      <c r="AA30" s="52"/>
      <c r="AB30" s="51"/>
      <c r="AC30" s="52"/>
      <c r="AD30" s="51"/>
      <c r="AE30" s="52"/>
      <c r="AF30" s="167"/>
      <c r="AG30" s="140"/>
      <c r="AH30" s="2"/>
      <c r="AI30" s="2"/>
      <c r="AJ30" s="2"/>
      <c r="AK30" s="2"/>
      <c r="AL30" s="2"/>
    </row>
    <row r="31" spans="1:38" s="48" customFormat="1" x14ac:dyDescent="0.25"/>
    <row r="32" spans="1:38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pans="1:1" s="48" customFormat="1" x14ac:dyDescent="0.25"/>
    <row r="1826" spans="1:1" s="48" customFormat="1" x14ac:dyDescent="0.25"/>
    <row r="1827" spans="1:1" s="48" customFormat="1" x14ac:dyDescent="0.25"/>
    <row r="1828" spans="1:1" s="48" customFormat="1" x14ac:dyDescent="0.25"/>
    <row r="1829" spans="1:1" s="48" customFormat="1" x14ac:dyDescent="0.25"/>
    <row r="1830" spans="1:1" s="48" customFormat="1" x14ac:dyDescent="0.25"/>
    <row r="1831" spans="1:1" s="48" customFormat="1" x14ac:dyDescent="0.25"/>
    <row r="1832" spans="1:1" s="48" customFormat="1" x14ac:dyDescent="0.25"/>
    <row r="1833" spans="1:1" s="48" customFormat="1" x14ac:dyDescent="0.25"/>
    <row r="1834" spans="1:1" s="48" customFormat="1" x14ac:dyDescent="0.25"/>
    <row r="1835" spans="1:1" s="48" customFormat="1" x14ac:dyDescent="0.25"/>
    <row r="1836" spans="1:1" s="48" customFormat="1" x14ac:dyDescent="0.25"/>
    <row r="1837" spans="1:1" s="48" customFormat="1" x14ac:dyDescent="0.25"/>
    <row r="1838" spans="1:1" x14ac:dyDescent="0.25">
      <c r="A1838" s="48"/>
    </row>
    <row r="1839" spans="1:1" x14ac:dyDescent="0.25">
      <c r="A1839" s="48"/>
    </row>
    <row r="1840" spans="1:1" x14ac:dyDescent="0.25">
      <c r="A1840" s="48"/>
    </row>
    <row r="1841" spans="1:1" x14ac:dyDescent="0.25">
      <c r="A1841" s="48"/>
    </row>
    <row r="1842" spans="1:1" x14ac:dyDescent="0.25">
      <c r="A1842" s="48"/>
    </row>
    <row r="1843" spans="1:1" x14ac:dyDescent="0.25">
      <c r="A1843" s="48"/>
    </row>
    <row r="1844" spans="1:1" x14ac:dyDescent="0.25">
      <c r="A1844" s="48"/>
    </row>
    <row r="1845" spans="1:1" x14ac:dyDescent="0.25">
      <c r="A1845" s="48"/>
    </row>
    <row r="1846" spans="1:1" x14ac:dyDescent="0.25">
      <c r="A1846" s="48"/>
    </row>
    <row r="1847" spans="1:1" x14ac:dyDescent="0.25">
      <c r="A1847" s="48"/>
    </row>
    <row r="1848" spans="1:1" x14ac:dyDescent="0.25">
      <c r="A1848" s="48"/>
    </row>
    <row r="1849" spans="1:1" x14ac:dyDescent="0.25">
      <c r="A1849" s="48"/>
    </row>
    <row r="1850" spans="1:1" x14ac:dyDescent="0.25">
      <c r="A1850" s="48"/>
    </row>
    <row r="1851" spans="1:1" x14ac:dyDescent="0.25">
      <c r="A1851" s="48"/>
    </row>
    <row r="1852" spans="1:1" x14ac:dyDescent="0.25">
      <c r="A1852" s="48"/>
    </row>
    <row r="1853" spans="1:1" x14ac:dyDescent="0.25">
      <c r="A1853" s="48"/>
    </row>
    <row r="1854" spans="1:1" x14ac:dyDescent="0.25">
      <c r="A1854" s="48"/>
    </row>
    <row r="1855" spans="1:1" x14ac:dyDescent="0.25">
      <c r="A1855" s="48"/>
    </row>
  </sheetData>
  <sortState xmlns:xlrd2="http://schemas.microsoft.com/office/spreadsheetml/2017/richdata2" ref="B1:AN1837">
    <sortCondition descending="1" ref="F1:F1837"/>
  </sortState>
  <pageMargins left="0.25" right="0.25" top="0.75" bottom="0.75" header="0.3" footer="0.3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DC0F-ADB6-45D5-A1FC-2152D99138DA}">
  <sheetPr>
    <pageSetUpPr fitToPage="1"/>
  </sheetPr>
  <dimension ref="A1:AN1855"/>
  <sheetViews>
    <sheetView workbookViewId="0"/>
  </sheetViews>
  <sheetFormatPr defaultColWidth="9.140625" defaultRowHeight="15" x14ac:dyDescent="0.25"/>
  <cols>
    <col min="1" max="1" width="9.140625" style="2"/>
    <col min="2" max="5" width="20.7109375" style="2" customWidth="1"/>
    <col min="6" max="6" width="6.7109375" style="2" customWidth="1"/>
    <col min="7" max="7" width="6.7109375" style="5" customWidth="1"/>
    <col min="8" max="8" width="6.7109375" style="6" customWidth="1"/>
    <col min="9" max="10" width="6.7109375" style="3" customWidth="1"/>
    <col min="11" max="11" width="6.7109375" style="5" customWidth="1"/>
    <col min="12" max="12" width="6.7109375" style="6" customWidth="1"/>
    <col min="13" max="13" width="6.7109375" style="5" customWidth="1"/>
    <col min="14" max="14" width="6.7109375" style="6" customWidth="1"/>
    <col min="15" max="16" width="6.7109375" style="4" customWidth="1"/>
    <col min="17" max="17" width="6.7109375" style="7" customWidth="1"/>
    <col min="18" max="18" width="6.7109375" style="8" customWidth="1"/>
    <col min="19" max="19" width="6.7109375" style="7" customWidth="1"/>
    <col min="20" max="20" width="6.7109375" style="8" customWidth="1"/>
    <col min="21" max="21" width="6.7109375" style="24" customWidth="1"/>
    <col min="22" max="22" width="6.7109375" style="33" customWidth="1"/>
    <col min="23" max="23" width="6.7109375" style="32" customWidth="1"/>
    <col min="24" max="24" width="6.7109375" style="33" customWidth="1"/>
    <col min="25" max="25" width="6.7109375" style="39" customWidth="1"/>
    <col min="26" max="26" width="6.7109375" style="40" customWidth="1"/>
    <col min="27" max="27" width="6.7109375" style="39" customWidth="1"/>
    <col min="28" max="28" width="6.7109375" style="40" customWidth="1"/>
    <col min="29" max="29" width="6.7109375" style="5" customWidth="1"/>
    <col min="30" max="30" width="6.7109375" style="6" customWidth="1"/>
    <col min="31" max="31" width="6.7109375" style="3" customWidth="1"/>
    <col min="32" max="32" width="6.7109375" style="6" customWidth="1"/>
    <col min="33" max="33" width="6.7109375" style="3" customWidth="1"/>
    <col min="34" max="34" width="6.7109375" style="6" customWidth="1"/>
    <col min="35" max="35" width="6.7109375" style="5" customWidth="1"/>
    <col min="36" max="36" width="6.7109375" style="6" customWidth="1"/>
    <col min="37" max="38" width="6.7109375" style="45" customWidth="1"/>
    <col min="39" max="39" width="6.7109375" style="46" customWidth="1"/>
    <col min="40" max="40" width="6.7109375" style="47" customWidth="1"/>
    <col min="41" max="65" width="12.7109375" style="2" customWidth="1"/>
    <col min="66" max="16384" width="9.140625" style="2"/>
  </cols>
  <sheetData>
    <row r="1" spans="1:40" ht="15" customHeight="1" x14ac:dyDescent="0.25">
      <c r="A1" s="140"/>
      <c r="B1" s="21" t="s">
        <v>101</v>
      </c>
      <c r="C1" s="21" t="s">
        <v>102</v>
      </c>
      <c r="D1" s="21" t="s">
        <v>16</v>
      </c>
      <c r="E1" s="21" t="s">
        <v>17</v>
      </c>
      <c r="F1" s="15" t="s">
        <v>7</v>
      </c>
      <c r="G1" s="16" t="s">
        <v>2</v>
      </c>
      <c r="H1" s="15" t="s">
        <v>7</v>
      </c>
      <c r="I1" s="16" t="s">
        <v>3</v>
      </c>
      <c r="J1" s="18" t="s">
        <v>165</v>
      </c>
      <c r="K1" s="18" t="s">
        <v>2</v>
      </c>
      <c r="L1" s="19" t="s">
        <v>165</v>
      </c>
      <c r="M1" s="20" t="s">
        <v>1</v>
      </c>
      <c r="N1" s="18" t="s">
        <v>165</v>
      </c>
      <c r="O1" s="20" t="s">
        <v>4</v>
      </c>
      <c r="P1" s="22" t="s">
        <v>166</v>
      </c>
      <c r="Q1" s="23" t="s">
        <v>2</v>
      </c>
      <c r="R1" s="22" t="s">
        <v>166</v>
      </c>
      <c r="S1" s="23" t="s">
        <v>4</v>
      </c>
      <c r="T1" s="28" t="s">
        <v>167</v>
      </c>
      <c r="U1" s="29" t="s">
        <v>1</v>
      </c>
      <c r="V1" s="42" t="s">
        <v>169</v>
      </c>
      <c r="W1" s="43" t="s">
        <v>4</v>
      </c>
      <c r="X1" s="17" t="s">
        <v>170</v>
      </c>
      <c r="Y1" s="17" t="s">
        <v>1</v>
      </c>
      <c r="Z1" s="15" t="s">
        <v>170</v>
      </c>
      <c r="AA1" s="16" t="s">
        <v>3</v>
      </c>
      <c r="AB1" s="15" t="s">
        <v>170</v>
      </c>
      <c r="AC1" s="16" t="s">
        <v>4</v>
      </c>
      <c r="AD1" s="15" t="s">
        <v>170</v>
      </c>
      <c r="AE1" s="16" t="s">
        <v>2</v>
      </c>
      <c r="AF1" s="15" t="s">
        <v>170</v>
      </c>
      <c r="AG1" s="16" t="s">
        <v>118</v>
      </c>
      <c r="AH1" s="2"/>
      <c r="AI1" s="2"/>
      <c r="AJ1" s="2"/>
      <c r="AK1" s="2"/>
      <c r="AL1" s="2"/>
      <c r="AM1" s="2"/>
      <c r="AN1" s="2"/>
    </row>
    <row r="2" spans="1:40" x14ac:dyDescent="0.25">
      <c r="A2" s="26">
        <v>1</v>
      </c>
      <c r="B2" s="27" t="s">
        <v>203</v>
      </c>
      <c r="C2" s="27">
        <v>45</v>
      </c>
      <c r="D2" s="27" t="s">
        <v>55</v>
      </c>
      <c r="E2" s="109">
        <f>M2+O2</f>
        <v>1134</v>
      </c>
      <c r="F2" s="14"/>
      <c r="G2" s="123" t="e">
        <f>ROUNDDOWN(12.3311*((F2*Lähtötiedot!$D$51)-3)^1.1,0)</f>
        <v>#NUM!</v>
      </c>
      <c r="H2" s="14"/>
      <c r="I2" s="123" t="e">
        <f>ROUNDDOWN(17.5458*((H2*Lähtötiedot!$B$51)-6)^1.05,0)</f>
        <v>#NUM!</v>
      </c>
      <c r="J2" s="13">
        <v>25.03</v>
      </c>
      <c r="K2" s="125">
        <f>ROUNDDOWN(12.3311*((J2*Lähtötiedot!$D$51)-3)^1.1,0)</f>
        <v>466</v>
      </c>
      <c r="L2" s="152">
        <v>8.07</v>
      </c>
      <c r="M2" s="153">
        <f>ROUNDDOWN(56.0211*((L2*Lähtötiedot!$C$51)-1.5)^1.05,0)</f>
        <v>506</v>
      </c>
      <c r="N2" s="151">
        <v>30.41</v>
      </c>
      <c r="O2" s="153">
        <f>ROUNDDOWN(15.9803*((N2*Lähtötiedot!$E$51)-3.8)^1.04,0)</f>
        <v>628</v>
      </c>
      <c r="P2" s="111"/>
      <c r="Q2" s="122" t="e">
        <f>ROUNDDOWN(12.91*((P2*Lähtötiedot!$D$25)-4)^1.1,0)</f>
        <v>#NUM!</v>
      </c>
      <c r="R2" s="71"/>
      <c r="S2" s="122" t="e">
        <f>ROUNDDOWN(15.9803*((R2*Lähtötiedot!$E$51)-3.8)^1.04,0)</f>
        <v>#NUM!</v>
      </c>
      <c r="T2" s="31"/>
      <c r="U2" s="127" t="e">
        <f>ROUNDDOWN(51.39*((T2*Lähtötiedot!$C$25)-1.5)^1.05,0)</f>
        <v>#NUM!</v>
      </c>
      <c r="V2" s="34"/>
      <c r="W2" s="127" t="e">
        <f>ROUNDDOWN(15.9803*((V2*Lähtötiedot!$E$51)-3.8)^1.04,0)</f>
        <v>#NUM!</v>
      </c>
      <c r="X2" s="14"/>
      <c r="Y2" s="123" t="e">
        <f>ROUNDDOWN(12.3311*((X2*Lähtötiedot!$D$51)-3)^1.1,0)</f>
        <v>#NUM!</v>
      </c>
      <c r="Z2" s="110"/>
      <c r="AA2" s="123" t="e">
        <f>ROUNDDOWN(17.5458*((Z2*Lähtötiedot!$B$51)-6)^1.05,0)</f>
        <v>#NUM!</v>
      </c>
      <c r="AB2" s="14"/>
      <c r="AC2" s="123" t="e">
        <f>ROUNDDOWN(17.5458*((AB2*Lähtötiedot!$B$51)-6)^1.05,0)</f>
        <v>#NUM!</v>
      </c>
      <c r="AD2" s="14"/>
      <c r="AE2" s="123" t="e">
        <f>ROUNDDOWN(15.9803*((AD2*Lähtötiedot!$E$51)-3.8)^1.04,0)</f>
        <v>#NUM!</v>
      </c>
      <c r="AF2" s="163"/>
      <c r="AG2" s="164"/>
      <c r="AH2" s="2"/>
      <c r="AI2" s="2"/>
      <c r="AJ2" s="2"/>
      <c r="AK2" s="2"/>
      <c r="AL2" s="2"/>
      <c r="AM2" s="2"/>
      <c r="AN2" s="2"/>
    </row>
    <row r="3" spans="1:40" x14ac:dyDescent="0.25">
      <c r="A3" s="27">
        <f t="shared" ref="A3:A19" si="0">A2+1</f>
        <v>2</v>
      </c>
      <c r="B3" s="170" t="s">
        <v>311</v>
      </c>
      <c r="C3" s="170">
        <v>35</v>
      </c>
      <c r="D3" s="170" t="s">
        <v>88</v>
      </c>
      <c r="E3" s="150">
        <f>AC3+AG3</f>
        <v>1076</v>
      </c>
      <c r="F3" s="14"/>
      <c r="G3" s="123" t="e">
        <f>ROUNDDOWN(12.3311*((F3*Lähtötiedot!$D$49)-3)^1.1,0)</f>
        <v>#NUM!</v>
      </c>
      <c r="H3" s="14"/>
      <c r="I3" s="123" t="e">
        <f>ROUNDDOWN(17.5458*((H3*Lähtötiedot!$B$49)-6)^1.05,0)</f>
        <v>#NUM!</v>
      </c>
      <c r="J3" s="13"/>
      <c r="K3" s="125" t="e">
        <f>ROUNDDOWN(12.3311*((J3*Lähtötiedot!$D$49)-3)^1.1,0)</f>
        <v>#NUM!</v>
      </c>
      <c r="L3" s="75"/>
      <c r="M3" s="125" t="e">
        <f>ROUNDDOWN(56.0211*((L3*Lähtötiedot!$C$49)-1.5)^1.05,0)</f>
        <v>#NUM!</v>
      </c>
      <c r="N3" s="12"/>
      <c r="O3" s="125" t="e">
        <f>ROUNDDOWN(15.9803*((N3*Lähtötiedot!$E$49)-3.8)^1.04,0)</f>
        <v>#NUM!</v>
      </c>
      <c r="P3" s="111"/>
      <c r="Q3" s="122" t="e">
        <f>ROUNDDOWN(12.91*((P3*Lähtötiedot!$D$23)-4)^1.1,0)</f>
        <v>#NUM!</v>
      </c>
      <c r="R3" s="71"/>
      <c r="S3" s="122" t="e">
        <f>ROUNDDOWN(15.9803*((R3*Lähtötiedot!$E$49)-3.8)^1.04,0)</f>
        <v>#NUM!</v>
      </c>
      <c r="T3" s="31"/>
      <c r="U3" s="127" t="e">
        <f>ROUNDDOWN(51.39*((T3*Lähtötiedot!$C$23)-1.5)^1.05,0)</f>
        <v>#NUM!</v>
      </c>
      <c r="V3" s="34"/>
      <c r="W3" s="127" t="e">
        <f>ROUNDDOWN(15.9803*((V3*Lähtötiedot!$E$49)-3.8)^1.04,0)</f>
        <v>#NUM!</v>
      </c>
      <c r="X3" s="14"/>
      <c r="Y3" s="123" t="e">
        <f>ROUNDDOWN(12.3311*((X3*Lähtötiedot!$D$49)-3)^1.1,0)</f>
        <v>#NUM!</v>
      </c>
      <c r="Z3" s="110"/>
      <c r="AA3" s="123" t="e">
        <f>ROUNDDOWN(17.5458*((Z3*Lähtötiedot!$B$49)-6)^1.05,0)</f>
        <v>#NUM!</v>
      </c>
      <c r="AB3" s="151">
        <v>31.2</v>
      </c>
      <c r="AC3" s="153">
        <f>ROUNDDOWN(17.5458*((AB3*Lähtötiedot!$B$49)-6)^1.05,0)</f>
        <v>583</v>
      </c>
      <c r="AD3" s="14"/>
      <c r="AE3" s="123" t="e">
        <f>ROUNDDOWN(15.9803*((AD3*Lähtötiedot!$E$49)-3.8)^1.04,0)</f>
        <v>#NUM!</v>
      </c>
      <c r="AF3" s="151">
        <v>9.16</v>
      </c>
      <c r="AG3" s="153">
        <f>ROUNDDOWN(52.1403*((AF3*Lähtötiedot!$F$49)-1.5)^1.05,0)</f>
        <v>493</v>
      </c>
      <c r="AH3" s="2"/>
      <c r="AI3" s="2"/>
      <c r="AJ3" s="2"/>
      <c r="AK3" s="2"/>
      <c r="AL3" s="2"/>
      <c r="AM3" s="2"/>
      <c r="AN3" s="2"/>
    </row>
    <row r="4" spans="1:40" x14ac:dyDescent="0.25">
      <c r="A4" s="27">
        <f t="shared" si="0"/>
        <v>3</v>
      </c>
      <c r="B4" s="170" t="s">
        <v>307</v>
      </c>
      <c r="C4" s="170">
        <v>35</v>
      </c>
      <c r="D4" s="170" t="s">
        <v>306</v>
      </c>
      <c r="E4" s="150">
        <f>AA4</f>
        <v>819</v>
      </c>
      <c r="F4" s="14"/>
      <c r="G4" s="123" t="e">
        <f>ROUNDDOWN(12.3311*((F4*Lähtötiedot!$D$49)-3)^1.1,0)</f>
        <v>#NUM!</v>
      </c>
      <c r="H4" s="14"/>
      <c r="I4" s="123" t="e">
        <f>ROUNDDOWN(17.5458*((H4*Lähtötiedot!$B$49)-6)^1.05,0)</f>
        <v>#NUM!</v>
      </c>
      <c r="J4" s="13"/>
      <c r="K4" s="125" t="e">
        <f>ROUNDDOWN(12.3311*((J4*Lähtötiedot!$D$49)-3)^1.1,0)</f>
        <v>#NUM!</v>
      </c>
      <c r="L4" s="75"/>
      <c r="M4" s="125" t="e">
        <f>ROUNDDOWN(56.0211*((L4*Lähtötiedot!$C$49)-1.5)^1.05,0)</f>
        <v>#NUM!</v>
      </c>
      <c r="N4" s="12"/>
      <c r="O4" s="125" t="e">
        <f>ROUNDDOWN(15.9803*((N4*Lähtötiedot!$E$49)-3.8)^1.04,0)</f>
        <v>#NUM!</v>
      </c>
      <c r="P4" s="111"/>
      <c r="Q4" s="122" t="e">
        <f>ROUNDDOWN(12.91*((P4*Lähtötiedot!$D$23)-4)^1.1,0)</f>
        <v>#NUM!</v>
      </c>
      <c r="R4" s="71"/>
      <c r="S4" s="122" t="e">
        <f>ROUNDDOWN(15.9803*((R4*Lähtötiedot!$E$49)-3.8)^1.04,0)</f>
        <v>#NUM!</v>
      </c>
      <c r="T4" s="31"/>
      <c r="U4" s="127" t="e">
        <f>ROUNDDOWN(51.39*((T4*Lähtötiedot!$C$23)-1.5)^1.05,0)</f>
        <v>#NUM!</v>
      </c>
      <c r="V4" s="34"/>
      <c r="W4" s="127" t="e">
        <f>ROUNDDOWN(15.9803*((V4*Lähtötiedot!$E$49)-3.8)^1.04,0)</f>
        <v>#NUM!</v>
      </c>
      <c r="X4" s="14"/>
      <c r="Y4" s="123" t="e">
        <f>ROUNDDOWN(12.3311*((X4*Lähtötiedot!$D$49)-3)^1.1,0)</f>
        <v>#NUM!</v>
      </c>
      <c r="Z4" s="152">
        <v>41.01</v>
      </c>
      <c r="AA4" s="153">
        <f>ROUNDDOWN(17.5458*((Z4*Lähtötiedot!$B$49)-6)^1.05,0)</f>
        <v>819</v>
      </c>
      <c r="AB4" s="14"/>
      <c r="AC4" s="123" t="e">
        <f>ROUNDDOWN(17.5458*((AB4*Lähtötiedot!$B$49)-6)^1.05,0)</f>
        <v>#NUM!</v>
      </c>
      <c r="AD4" s="14"/>
      <c r="AE4" s="123" t="e">
        <f>ROUNDDOWN(15.9803*((AD4*Lähtötiedot!$E$49)-3.8)^1.04,0)</f>
        <v>#NUM!</v>
      </c>
      <c r="AF4" s="163"/>
      <c r="AG4" s="164"/>
      <c r="AH4" s="2"/>
      <c r="AI4" s="2"/>
      <c r="AJ4" s="2"/>
      <c r="AK4" s="2"/>
      <c r="AL4" s="2"/>
      <c r="AM4" s="2"/>
      <c r="AN4" s="2"/>
    </row>
    <row r="5" spans="1:40" x14ac:dyDescent="0.25">
      <c r="A5" s="27">
        <f t="shared" si="0"/>
        <v>4</v>
      </c>
      <c r="B5" s="27" t="s">
        <v>270</v>
      </c>
      <c r="C5" s="27">
        <v>45</v>
      </c>
      <c r="D5" s="27" t="s">
        <v>271</v>
      </c>
      <c r="E5" s="109">
        <f>W5</f>
        <v>542</v>
      </c>
      <c r="F5" s="14"/>
      <c r="G5" s="123" t="e">
        <f>ROUNDDOWN(12.3311*((F5*Lähtötiedot!$D$51)-3)^1.1,0)</f>
        <v>#NUM!</v>
      </c>
      <c r="H5" s="14"/>
      <c r="I5" s="123" t="e">
        <f>ROUNDDOWN(17.5458*((H5*Lähtötiedot!$B$51)-6)^1.05,0)</f>
        <v>#NUM!</v>
      </c>
      <c r="J5" s="13"/>
      <c r="K5" s="125" t="e">
        <f>ROUNDDOWN(12.3311*((J5*Lähtötiedot!$D$51)-3)^1.1,0)</f>
        <v>#NUM!</v>
      </c>
      <c r="L5" s="75"/>
      <c r="M5" s="125" t="e">
        <f>ROUNDDOWN(56.0211*((L5*Lähtötiedot!$C$51)-1.5)^1.05,0)</f>
        <v>#NUM!</v>
      </c>
      <c r="N5" s="13"/>
      <c r="O5" s="125" t="e">
        <f>ROUNDDOWN(15.9803*((N5*Lähtötiedot!$E$51)-3.8)^1.04,0)</f>
        <v>#NUM!</v>
      </c>
      <c r="P5" s="111"/>
      <c r="Q5" s="122" t="e">
        <f>ROUNDDOWN(12.91*((P5*Lähtötiedot!$D$25)-4)^1.1,0)</f>
        <v>#NUM!</v>
      </c>
      <c r="R5" s="71"/>
      <c r="S5" s="122" t="e">
        <f>ROUNDDOWN(15.9803*((R5*Lähtötiedot!$E$51)-3.8)^1.04,0)</f>
        <v>#NUM!</v>
      </c>
      <c r="T5" s="31"/>
      <c r="U5" s="127" t="e">
        <f>ROUNDDOWN(51.39*((T5*Lähtötiedot!$C$25)-1.5)^1.05,0)</f>
        <v>#NUM!</v>
      </c>
      <c r="V5" s="151">
        <v>26.8</v>
      </c>
      <c r="W5" s="153">
        <f>ROUNDDOWN(15.9803*((V5*Lähtötiedot!$E$51)-3.8)^1.04,0)</f>
        <v>542</v>
      </c>
      <c r="X5" s="14"/>
      <c r="Y5" s="123" t="e">
        <f>ROUNDDOWN(12.3311*((X5*Lähtötiedot!$D$51)-3)^1.1,0)</f>
        <v>#NUM!</v>
      </c>
      <c r="Z5" s="110"/>
      <c r="AA5" s="123" t="e">
        <f>ROUNDDOWN(17.5458*((Z5*Lähtötiedot!$B$51)-6)^1.05,0)</f>
        <v>#NUM!</v>
      </c>
      <c r="AB5" s="14"/>
      <c r="AC5" s="123" t="e">
        <f>ROUNDDOWN(17.5458*((AB5*Lähtötiedot!$B$51)-6)^1.05,0)</f>
        <v>#NUM!</v>
      </c>
      <c r="AD5" s="14"/>
      <c r="AE5" s="123" t="e">
        <f>ROUNDDOWN(15.9803*((AD5*Lähtötiedot!$E$51)-3.8)^1.04,0)</f>
        <v>#NUM!</v>
      </c>
      <c r="AF5" s="163"/>
      <c r="AG5" s="164"/>
      <c r="AH5" s="2"/>
      <c r="AI5" s="2"/>
      <c r="AJ5" s="2"/>
      <c r="AK5" s="2"/>
      <c r="AL5" s="2"/>
      <c r="AM5" s="2"/>
      <c r="AN5" s="2"/>
    </row>
    <row r="6" spans="1:40" x14ac:dyDescent="0.25">
      <c r="A6" s="27">
        <f t="shared" si="0"/>
        <v>5</v>
      </c>
      <c r="B6" s="170" t="s">
        <v>310</v>
      </c>
      <c r="C6" s="170">
        <v>45</v>
      </c>
      <c r="D6" s="170" t="s">
        <v>55</v>
      </c>
      <c r="E6" s="150">
        <f>AE6</f>
        <v>396</v>
      </c>
      <c r="F6" s="14"/>
      <c r="G6" s="123" t="e">
        <f>ROUNDDOWN(12.3311*((F6*Lähtötiedot!$D$51)-3)^1.1,0)</f>
        <v>#NUM!</v>
      </c>
      <c r="H6" s="14"/>
      <c r="I6" s="123" t="e">
        <f>ROUNDDOWN(17.5458*((H6*Lähtötiedot!$B$51)-6)^1.05,0)</f>
        <v>#NUM!</v>
      </c>
      <c r="J6" s="13"/>
      <c r="K6" s="125" t="e">
        <f>ROUNDDOWN(12.3311*((J6*Lähtötiedot!$D$51)-3)^1.1,0)</f>
        <v>#NUM!</v>
      </c>
      <c r="L6" s="75"/>
      <c r="M6" s="125" t="e">
        <f>ROUNDDOWN(56.0211*((L6*Lähtötiedot!$C$51)-1.5)^1.05,0)</f>
        <v>#NUM!</v>
      </c>
      <c r="N6" s="12"/>
      <c r="O6" s="125" t="e">
        <f>ROUNDDOWN(15.9803*((N6*Lähtötiedot!$E$51)-3.8)^1.04,0)</f>
        <v>#NUM!</v>
      </c>
      <c r="P6" s="111"/>
      <c r="Q6" s="122" t="e">
        <f>ROUNDDOWN(12.91*((P6*Lähtötiedot!$D$25)-4)^1.1,0)</f>
        <v>#NUM!</v>
      </c>
      <c r="R6" s="71"/>
      <c r="S6" s="122" t="e">
        <f>ROUNDDOWN(15.9803*((R6*Lähtötiedot!$E$51)-3.8)^1.04,0)</f>
        <v>#NUM!</v>
      </c>
      <c r="T6" s="31"/>
      <c r="U6" s="127" t="e">
        <f>ROUNDDOWN(51.39*((T6*Lähtötiedot!$C$25)-1.5)^1.05,0)</f>
        <v>#NUM!</v>
      </c>
      <c r="V6" s="34"/>
      <c r="W6" s="127" t="e">
        <f>ROUNDDOWN(15.9803*((V6*Lähtötiedot!$E$51)-3.8)^1.04,0)</f>
        <v>#NUM!</v>
      </c>
      <c r="X6" s="14"/>
      <c r="Y6" s="123" t="e">
        <f>ROUNDDOWN(12.3311*((X6*Lähtötiedot!$D$51)-3)^1.1,0)</f>
        <v>#NUM!</v>
      </c>
      <c r="Z6" s="110"/>
      <c r="AA6" s="123" t="e">
        <f>ROUNDDOWN(17.5458*((Z6*Lähtötiedot!$B$51)-6)^1.05,0)</f>
        <v>#NUM!</v>
      </c>
      <c r="AB6" s="14"/>
      <c r="AC6" s="123" t="e">
        <f>ROUNDDOWN(17.5458*((AB6*Lähtötiedot!$B$51)-6)^1.05,0)</f>
        <v>#NUM!</v>
      </c>
      <c r="AD6" s="151">
        <v>20.62</v>
      </c>
      <c r="AE6" s="153">
        <f>ROUNDDOWN(15.9803*((AD6*Lähtötiedot!$E$51)-3.8)^1.04,0)</f>
        <v>396</v>
      </c>
      <c r="AF6" s="163"/>
      <c r="AG6" s="164"/>
      <c r="AH6" s="2"/>
      <c r="AI6" s="2"/>
      <c r="AJ6" s="2"/>
      <c r="AK6" s="2"/>
      <c r="AL6" s="2"/>
      <c r="AM6" s="2"/>
      <c r="AN6" s="2"/>
    </row>
    <row r="7" spans="1:40" x14ac:dyDescent="0.25">
      <c r="A7" s="27">
        <f t="shared" si="0"/>
        <v>6</v>
      </c>
      <c r="B7" s="27"/>
      <c r="C7" s="27"/>
      <c r="D7" s="27"/>
      <c r="E7" s="11"/>
      <c r="F7" s="14"/>
      <c r="G7" s="9"/>
      <c r="H7" s="41"/>
      <c r="I7" s="9"/>
      <c r="J7" s="69"/>
      <c r="K7" s="10"/>
      <c r="L7" s="70"/>
      <c r="M7" s="67"/>
      <c r="N7" s="66"/>
      <c r="O7" s="10"/>
      <c r="P7" s="73"/>
      <c r="Q7" s="72"/>
      <c r="R7" s="74"/>
      <c r="S7" s="72"/>
      <c r="T7" s="30"/>
      <c r="U7" s="144"/>
      <c r="V7" s="68"/>
      <c r="W7" s="44"/>
      <c r="X7" s="64"/>
      <c r="Y7" s="65"/>
      <c r="Z7" s="41"/>
      <c r="AA7" s="9"/>
      <c r="AB7" s="41"/>
      <c r="AC7" s="9"/>
      <c r="AD7" s="41"/>
      <c r="AE7" s="9"/>
      <c r="AF7" s="165"/>
      <c r="AG7" s="166"/>
      <c r="AH7" s="2"/>
      <c r="AI7" s="2"/>
      <c r="AJ7" s="2"/>
      <c r="AK7" s="2"/>
      <c r="AL7" s="2"/>
      <c r="AM7" s="2"/>
      <c r="AN7" s="2"/>
    </row>
    <row r="8" spans="1:40" x14ac:dyDescent="0.25">
      <c r="A8" s="27">
        <f t="shared" si="0"/>
        <v>7</v>
      </c>
      <c r="B8" s="27"/>
      <c r="C8" s="27"/>
      <c r="D8" s="27"/>
      <c r="E8" s="11"/>
      <c r="F8" s="41"/>
      <c r="G8" s="9"/>
      <c r="H8" s="41"/>
      <c r="I8" s="9"/>
      <c r="J8" s="69"/>
      <c r="K8" s="10"/>
      <c r="L8" s="70"/>
      <c r="M8" s="67"/>
      <c r="N8" s="66"/>
      <c r="O8" s="10"/>
      <c r="P8" s="73"/>
      <c r="Q8" s="72"/>
      <c r="R8" s="74"/>
      <c r="S8" s="72"/>
      <c r="T8" s="30"/>
      <c r="U8" s="144"/>
      <c r="V8" s="68"/>
      <c r="W8" s="44"/>
      <c r="X8" s="64"/>
      <c r="Y8" s="65"/>
      <c r="Z8" s="41"/>
      <c r="AA8" s="9"/>
      <c r="AB8" s="41"/>
      <c r="AC8" s="9"/>
      <c r="AD8" s="41"/>
      <c r="AE8" s="9"/>
      <c r="AF8" s="165"/>
      <c r="AG8" s="166"/>
      <c r="AH8" s="2"/>
      <c r="AI8" s="2"/>
      <c r="AJ8" s="2"/>
      <c r="AK8" s="2"/>
      <c r="AL8" s="2"/>
      <c r="AM8" s="2"/>
      <c r="AN8" s="2"/>
    </row>
    <row r="9" spans="1:40" x14ac:dyDescent="0.25">
      <c r="A9" s="27">
        <f t="shared" si="0"/>
        <v>8</v>
      </c>
      <c r="B9" s="27"/>
      <c r="C9" s="27"/>
      <c r="D9" s="27"/>
      <c r="E9" s="11"/>
      <c r="F9" s="14"/>
      <c r="G9" s="9"/>
      <c r="H9" s="41"/>
      <c r="I9" s="9"/>
      <c r="J9" s="69"/>
      <c r="K9" s="10"/>
      <c r="L9" s="70"/>
      <c r="M9" s="67"/>
      <c r="N9" s="66"/>
      <c r="O9" s="10"/>
      <c r="P9" s="73"/>
      <c r="Q9" s="72"/>
      <c r="R9" s="74"/>
      <c r="S9" s="72"/>
      <c r="T9" s="30"/>
      <c r="U9" s="144"/>
      <c r="V9" s="68"/>
      <c r="W9" s="44"/>
      <c r="X9" s="64"/>
      <c r="Y9" s="65"/>
      <c r="Z9" s="41"/>
      <c r="AA9" s="9"/>
      <c r="AB9" s="41"/>
      <c r="AC9" s="9"/>
      <c r="AD9" s="41"/>
      <c r="AE9" s="9"/>
      <c r="AF9" s="165"/>
      <c r="AG9" s="166"/>
      <c r="AH9" s="2"/>
      <c r="AI9" s="2"/>
      <c r="AJ9" s="2"/>
      <c r="AK9" s="2"/>
      <c r="AL9" s="2"/>
      <c r="AM9" s="2"/>
      <c r="AN9" s="2"/>
    </row>
    <row r="10" spans="1:40" x14ac:dyDescent="0.25">
      <c r="A10" s="27">
        <f t="shared" si="0"/>
        <v>9</v>
      </c>
      <c r="B10" s="27"/>
      <c r="C10" s="27"/>
      <c r="D10" s="27"/>
      <c r="E10" s="11"/>
      <c r="F10" s="41"/>
      <c r="G10" s="9"/>
      <c r="H10" s="41"/>
      <c r="I10" s="9"/>
      <c r="J10" s="69"/>
      <c r="K10" s="10"/>
      <c r="L10" s="70"/>
      <c r="M10" s="67"/>
      <c r="N10" s="66"/>
      <c r="O10" s="10"/>
      <c r="P10" s="73"/>
      <c r="Q10" s="72"/>
      <c r="R10" s="74"/>
      <c r="S10" s="72"/>
      <c r="T10" s="30"/>
      <c r="U10" s="144"/>
      <c r="V10" s="68"/>
      <c r="W10" s="44"/>
      <c r="X10" s="64"/>
      <c r="Y10" s="65"/>
      <c r="Z10" s="41"/>
      <c r="AA10" s="9"/>
      <c r="AB10" s="41"/>
      <c r="AC10" s="9"/>
      <c r="AD10" s="41"/>
      <c r="AE10" s="9"/>
      <c r="AF10" s="165"/>
      <c r="AG10" s="166"/>
      <c r="AH10" s="2"/>
      <c r="AI10" s="2"/>
      <c r="AJ10" s="2"/>
      <c r="AK10" s="2"/>
      <c r="AL10" s="2"/>
      <c r="AM10" s="2"/>
      <c r="AN10" s="2"/>
    </row>
    <row r="11" spans="1:40" x14ac:dyDescent="0.25">
      <c r="A11" s="27">
        <f t="shared" si="0"/>
        <v>10</v>
      </c>
      <c r="B11" s="27"/>
      <c r="C11" s="27"/>
      <c r="D11" s="27"/>
      <c r="E11" s="11"/>
      <c r="F11" s="41"/>
      <c r="G11" s="9"/>
      <c r="H11" s="41"/>
      <c r="I11" s="9"/>
      <c r="J11" s="69"/>
      <c r="K11" s="10"/>
      <c r="L11" s="70"/>
      <c r="M11" s="67"/>
      <c r="N11" s="66"/>
      <c r="O11" s="10"/>
      <c r="P11" s="73"/>
      <c r="Q11" s="72"/>
      <c r="R11" s="74"/>
      <c r="S11" s="72"/>
      <c r="T11" s="30"/>
      <c r="U11" s="144"/>
      <c r="V11" s="68"/>
      <c r="W11" s="44"/>
      <c r="X11" s="64"/>
      <c r="Y11" s="65"/>
      <c r="Z11" s="41"/>
      <c r="AA11" s="9"/>
      <c r="AB11" s="41"/>
      <c r="AC11" s="9"/>
      <c r="AD11" s="41"/>
      <c r="AE11" s="9"/>
      <c r="AF11" s="165"/>
      <c r="AG11" s="166"/>
      <c r="AH11" s="2"/>
      <c r="AI11" s="2"/>
      <c r="AJ11" s="2"/>
      <c r="AK11" s="2"/>
      <c r="AL11" s="2"/>
      <c r="AM11" s="2"/>
      <c r="AN11" s="2"/>
    </row>
    <row r="12" spans="1:40" x14ac:dyDescent="0.25">
      <c r="A12" s="27">
        <f t="shared" si="0"/>
        <v>11</v>
      </c>
      <c r="B12" s="27"/>
      <c r="C12" s="27"/>
      <c r="D12" s="27"/>
      <c r="E12" s="11"/>
      <c r="F12" s="14"/>
      <c r="G12" s="9"/>
      <c r="H12" s="41"/>
      <c r="I12" s="9"/>
      <c r="J12" s="69"/>
      <c r="K12" s="10"/>
      <c r="L12" s="70"/>
      <c r="M12" s="67"/>
      <c r="N12" s="66"/>
      <c r="O12" s="10"/>
      <c r="P12" s="73"/>
      <c r="Q12" s="72"/>
      <c r="R12" s="74"/>
      <c r="S12" s="72"/>
      <c r="T12" s="30"/>
      <c r="U12" s="144"/>
      <c r="V12" s="68"/>
      <c r="W12" s="44"/>
      <c r="X12" s="64"/>
      <c r="Y12" s="65"/>
      <c r="Z12" s="41"/>
      <c r="AA12" s="9"/>
      <c r="AB12" s="41"/>
      <c r="AC12" s="9"/>
      <c r="AD12" s="41"/>
      <c r="AE12" s="9"/>
      <c r="AF12" s="165"/>
      <c r="AG12" s="166"/>
      <c r="AH12" s="2"/>
      <c r="AI12" s="2"/>
      <c r="AJ12" s="2"/>
      <c r="AK12" s="2"/>
      <c r="AL12" s="2"/>
      <c r="AM12" s="2"/>
      <c r="AN12" s="2"/>
    </row>
    <row r="13" spans="1:40" x14ac:dyDescent="0.25">
      <c r="A13" s="27">
        <f t="shared" si="0"/>
        <v>12</v>
      </c>
      <c r="B13" s="27"/>
      <c r="C13" s="27"/>
      <c r="D13" s="27"/>
      <c r="E13" s="11"/>
      <c r="F13" s="41"/>
      <c r="G13" s="9"/>
      <c r="H13" s="41"/>
      <c r="I13" s="9"/>
      <c r="J13" s="69"/>
      <c r="K13" s="10"/>
      <c r="L13" s="70"/>
      <c r="M13" s="67"/>
      <c r="N13" s="66"/>
      <c r="O13" s="10"/>
      <c r="P13" s="73"/>
      <c r="Q13" s="72"/>
      <c r="R13" s="74"/>
      <c r="S13" s="72"/>
      <c r="T13" s="30"/>
      <c r="U13" s="144"/>
      <c r="V13" s="68"/>
      <c r="W13" s="44"/>
      <c r="X13" s="64"/>
      <c r="Y13" s="65"/>
      <c r="Z13" s="41"/>
      <c r="AA13" s="9"/>
      <c r="AB13" s="41"/>
      <c r="AC13" s="9"/>
      <c r="AD13" s="41"/>
      <c r="AE13" s="9"/>
      <c r="AF13" s="165"/>
      <c r="AG13" s="166"/>
      <c r="AH13" s="2"/>
      <c r="AI13" s="2"/>
      <c r="AJ13" s="2"/>
      <c r="AK13" s="2"/>
      <c r="AL13" s="2"/>
      <c r="AM13" s="2"/>
      <c r="AN13" s="2"/>
    </row>
    <row r="14" spans="1:40" x14ac:dyDescent="0.25">
      <c r="A14" s="27">
        <f t="shared" si="0"/>
        <v>13</v>
      </c>
      <c r="B14" s="27"/>
      <c r="C14" s="27"/>
      <c r="D14" s="27"/>
      <c r="E14" s="11"/>
      <c r="F14" s="14"/>
      <c r="G14" s="9"/>
      <c r="H14" s="41"/>
      <c r="I14" s="9"/>
      <c r="J14" s="69"/>
      <c r="K14" s="10"/>
      <c r="L14" s="70"/>
      <c r="M14" s="67"/>
      <c r="N14" s="66"/>
      <c r="O14" s="10"/>
      <c r="P14" s="73"/>
      <c r="Q14" s="72"/>
      <c r="R14" s="74"/>
      <c r="S14" s="72"/>
      <c r="T14" s="30"/>
      <c r="U14" s="144"/>
      <c r="V14" s="68"/>
      <c r="W14" s="44"/>
      <c r="X14" s="64"/>
      <c r="Y14" s="65"/>
      <c r="Z14" s="41"/>
      <c r="AA14" s="9"/>
      <c r="AB14" s="41"/>
      <c r="AC14" s="9"/>
      <c r="AD14" s="41"/>
      <c r="AE14" s="9"/>
      <c r="AF14" s="165"/>
      <c r="AG14" s="166"/>
      <c r="AH14" s="2"/>
      <c r="AI14" s="2"/>
      <c r="AJ14" s="2"/>
      <c r="AK14" s="2"/>
      <c r="AL14" s="2"/>
      <c r="AM14" s="2"/>
      <c r="AN14" s="2"/>
    </row>
    <row r="15" spans="1:40" x14ac:dyDescent="0.25">
      <c r="A15" s="27">
        <f t="shared" si="0"/>
        <v>14</v>
      </c>
      <c r="B15" s="27"/>
      <c r="C15" s="27"/>
      <c r="D15" s="27"/>
      <c r="E15" s="11"/>
      <c r="F15" s="14"/>
      <c r="G15" s="9"/>
      <c r="H15" s="41"/>
      <c r="I15" s="9"/>
      <c r="J15" s="69"/>
      <c r="K15" s="10"/>
      <c r="L15" s="70"/>
      <c r="M15" s="67"/>
      <c r="N15" s="66"/>
      <c r="O15" s="10"/>
      <c r="P15" s="73"/>
      <c r="Q15" s="72"/>
      <c r="R15" s="74"/>
      <c r="S15" s="72"/>
      <c r="T15" s="30"/>
      <c r="U15" s="144"/>
      <c r="V15" s="68"/>
      <c r="W15" s="44"/>
      <c r="X15" s="64"/>
      <c r="Y15" s="65"/>
      <c r="Z15" s="41"/>
      <c r="AA15" s="9"/>
      <c r="AB15" s="41"/>
      <c r="AC15" s="9"/>
      <c r="AD15" s="41"/>
      <c r="AE15" s="9"/>
      <c r="AF15" s="165"/>
      <c r="AG15" s="166"/>
      <c r="AH15" s="2"/>
      <c r="AI15" s="2"/>
      <c r="AJ15" s="2"/>
      <c r="AK15" s="2"/>
      <c r="AL15" s="2"/>
      <c r="AM15" s="2"/>
      <c r="AN15" s="2"/>
    </row>
    <row r="16" spans="1:40" x14ac:dyDescent="0.25">
      <c r="A16" s="27">
        <f t="shared" si="0"/>
        <v>15</v>
      </c>
      <c r="B16" s="27"/>
      <c r="C16" s="27"/>
      <c r="D16" s="27"/>
      <c r="E16" s="11"/>
      <c r="F16" s="14"/>
      <c r="G16" s="9"/>
      <c r="H16" s="41"/>
      <c r="I16" s="9"/>
      <c r="J16" s="69"/>
      <c r="K16" s="10"/>
      <c r="L16" s="70"/>
      <c r="M16" s="67"/>
      <c r="N16" s="66"/>
      <c r="O16" s="10"/>
      <c r="P16" s="73"/>
      <c r="Q16" s="72"/>
      <c r="R16" s="74"/>
      <c r="S16" s="72"/>
      <c r="T16" s="30"/>
      <c r="U16" s="144"/>
      <c r="V16" s="68"/>
      <c r="W16" s="44"/>
      <c r="X16" s="64"/>
      <c r="Y16" s="65"/>
      <c r="Z16" s="41"/>
      <c r="AA16" s="9"/>
      <c r="AB16" s="41"/>
      <c r="AC16" s="9"/>
      <c r="AD16" s="41"/>
      <c r="AE16" s="9"/>
      <c r="AF16" s="165"/>
      <c r="AG16" s="166"/>
      <c r="AH16" s="2"/>
      <c r="AI16" s="2"/>
      <c r="AJ16" s="2"/>
      <c r="AK16" s="2"/>
      <c r="AL16" s="2"/>
      <c r="AM16" s="2"/>
      <c r="AN16" s="2"/>
    </row>
    <row r="17" spans="1:40" x14ac:dyDescent="0.25">
      <c r="A17" s="27">
        <f t="shared" si="0"/>
        <v>16</v>
      </c>
      <c r="B17" s="27"/>
      <c r="C17" s="27"/>
      <c r="D17" s="27"/>
      <c r="E17" s="11"/>
      <c r="F17" s="14"/>
      <c r="G17" s="9"/>
      <c r="H17" s="41"/>
      <c r="I17" s="9"/>
      <c r="J17" s="69"/>
      <c r="K17" s="10"/>
      <c r="L17" s="70"/>
      <c r="M17" s="67"/>
      <c r="N17" s="66"/>
      <c r="O17" s="10"/>
      <c r="P17" s="73"/>
      <c r="Q17" s="72"/>
      <c r="R17" s="74"/>
      <c r="S17" s="72"/>
      <c r="T17" s="30"/>
      <c r="U17" s="144"/>
      <c r="V17" s="68"/>
      <c r="W17" s="44"/>
      <c r="X17" s="64"/>
      <c r="Y17" s="65"/>
      <c r="Z17" s="41"/>
      <c r="AA17" s="9"/>
      <c r="AB17" s="41"/>
      <c r="AC17" s="9"/>
      <c r="AD17" s="41"/>
      <c r="AE17" s="9"/>
      <c r="AF17" s="165"/>
      <c r="AG17" s="166"/>
      <c r="AH17" s="2"/>
      <c r="AI17" s="2"/>
      <c r="AJ17" s="2"/>
      <c r="AK17" s="2"/>
      <c r="AL17" s="2"/>
      <c r="AM17" s="2"/>
      <c r="AN17" s="2"/>
    </row>
    <row r="18" spans="1:40" x14ac:dyDescent="0.25">
      <c r="A18" s="27">
        <f t="shared" si="0"/>
        <v>17</v>
      </c>
      <c r="B18" s="27"/>
      <c r="C18" s="27"/>
      <c r="D18" s="27"/>
      <c r="E18" s="11"/>
      <c r="F18" s="41"/>
      <c r="G18" s="9"/>
      <c r="H18" s="41"/>
      <c r="I18" s="9"/>
      <c r="J18" s="69"/>
      <c r="K18" s="10"/>
      <c r="L18" s="70"/>
      <c r="M18" s="67"/>
      <c r="N18" s="66"/>
      <c r="O18" s="10"/>
      <c r="P18" s="73"/>
      <c r="Q18" s="72"/>
      <c r="R18" s="74"/>
      <c r="S18" s="72"/>
      <c r="T18" s="30"/>
      <c r="U18" s="144"/>
      <c r="V18" s="68"/>
      <c r="W18" s="44"/>
      <c r="X18" s="64"/>
      <c r="Y18" s="65"/>
      <c r="Z18" s="41"/>
      <c r="AA18" s="9"/>
      <c r="AB18" s="41"/>
      <c r="AC18" s="9"/>
      <c r="AD18" s="41"/>
      <c r="AE18" s="9"/>
      <c r="AF18" s="165"/>
      <c r="AG18" s="166"/>
      <c r="AH18" s="2"/>
      <c r="AI18" s="2"/>
      <c r="AJ18" s="2"/>
      <c r="AK18" s="2"/>
      <c r="AL18" s="2"/>
      <c r="AM18" s="2"/>
      <c r="AN18" s="2"/>
    </row>
    <row r="19" spans="1:40" x14ac:dyDescent="0.25">
      <c r="A19" s="27">
        <f t="shared" si="0"/>
        <v>18</v>
      </c>
      <c r="B19" s="27"/>
      <c r="C19" s="27"/>
      <c r="D19" s="27"/>
      <c r="E19" s="11"/>
      <c r="F19" s="41"/>
      <c r="G19" s="9"/>
      <c r="H19" s="41"/>
      <c r="I19" s="9"/>
      <c r="J19" s="69"/>
      <c r="K19" s="10"/>
      <c r="L19" s="70"/>
      <c r="M19" s="67"/>
      <c r="N19" s="66"/>
      <c r="O19" s="10"/>
      <c r="P19" s="73"/>
      <c r="Q19" s="72"/>
      <c r="R19" s="74"/>
      <c r="S19" s="72"/>
      <c r="T19" s="30"/>
      <c r="U19" s="144"/>
      <c r="V19" s="68"/>
      <c r="W19" s="44"/>
      <c r="X19" s="64"/>
      <c r="Y19" s="65"/>
      <c r="Z19" s="41"/>
      <c r="AA19" s="9"/>
      <c r="AB19" s="41"/>
      <c r="AC19" s="9"/>
      <c r="AD19" s="41"/>
      <c r="AE19" s="9"/>
      <c r="AF19" s="165"/>
      <c r="AG19" s="166"/>
      <c r="AH19" s="2"/>
      <c r="AI19" s="2"/>
      <c r="AJ19" s="2"/>
      <c r="AK19" s="2"/>
      <c r="AL19" s="2"/>
      <c r="AM19" s="2"/>
      <c r="AN19" s="2"/>
    </row>
    <row r="20" spans="1:40" x14ac:dyDescent="0.25">
      <c r="A20" s="27">
        <v>19</v>
      </c>
      <c r="B20" s="27"/>
      <c r="C20" s="27"/>
      <c r="D20" s="27"/>
      <c r="E20" s="11"/>
      <c r="F20" s="14"/>
      <c r="G20" s="9"/>
      <c r="H20" s="41"/>
      <c r="I20" s="9"/>
      <c r="J20" s="69"/>
      <c r="K20" s="10"/>
      <c r="L20" s="70"/>
      <c r="M20" s="67"/>
      <c r="N20" s="66"/>
      <c r="O20" s="10"/>
      <c r="P20" s="73"/>
      <c r="Q20" s="72"/>
      <c r="R20" s="74"/>
      <c r="S20" s="72"/>
      <c r="T20" s="30"/>
      <c r="U20" s="144"/>
      <c r="V20" s="68"/>
      <c r="W20" s="44"/>
      <c r="X20" s="64"/>
      <c r="Y20" s="65"/>
      <c r="Z20" s="41"/>
      <c r="AA20" s="9"/>
      <c r="AB20" s="41"/>
      <c r="AC20" s="9"/>
      <c r="AD20" s="41"/>
      <c r="AE20" s="9"/>
      <c r="AF20" s="165"/>
      <c r="AG20" s="166"/>
      <c r="AH20" s="2"/>
      <c r="AI20" s="2"/>
      <c r="AJ20" s="2"/>
      <c r="AK20" s="2"/>
      <c r="AL20" s="2"/>
      <c r="AM20" s="2"/>
      <c r="AN20" s="2"/>
    </row>
    <row r="21" spans="1:40" x14ac:dyDescent="0.25">
      <c r="A21" s="27">
        <v>20</v>
      </c>
      <c r="B21" s="27"/>
      <c r="C21" s="27"/>
      <c r="D21" s="27"/>
      <c r="F21" s="5"/>
      <c r="G21" s="9"/>
      <c r="H21" s="41"/>
      <c r="I21" s="9"/>
      <c r="J21" s="69"/>
      <c r="K21" s="10"/>
      <c r="L21" s="70"/>
      <c r="M21" s="67"/>
      <c r="N21" s="66"/>
      <c r="O21" s="10"/>
      <c r="P21" s="73"/>
      <c r="Q21" s="72"/>
      <c r="R21" s="74"/>
      <c r="S21" s="72"/>
      <c r="T21" s="30"/>
      <c r="U21" s="144"/>
      <c r="V21" s="68"/>
      <c r="W21" s="44"/>
      <c r="X21" s="64"/>
      <c r="Y21" s="65"/>
      <c r="Z21" s="41"/>
      <c r="AA21" s="9"/>
      <c r="AB21" s="41"/>
      <c r="AC21" s="9"/>
      <c r="AD21" s="41"/>
      <c r="AE21" s="9"/>
      <c r="AF21" s="165"/>
      <c r="AG21" s="166"/>
      <c r="AH21" s="2"/>
      <c r="AI21" s="2"/>
      <c r="AJ21" s="2"/>
      <c r="AK21" s="2"/>
      <c r="AL21" s="2"/>
      <c r="AM21" s="2"/>
      <c r="AN21" s="2"/>
    </row>
    <row r="22" spans="1:40" x14ac:dyDescent="0.25">
      <c r="A22" s="27">
        <v>21</v>
      </c>
      <c r="B22" s="27"/>
      <c r="C22" s="27"/>
      <c r="D22" s="27"/>
      <c r="F22" s="5"/>
      <c r="G22" s="9"/>
      <c r="H22" s="41"/>
      <c r="I22" s="9"/>
      <c r="J22" s="69"/>
      <c r="K22" s="10"/>
      <c r="L22" s="70"/>
      <c r="M22" s="67"/>
      <c r="N22" s="66"/>
      <c r="O22" s="10"/>
      <c r="P22" s="73"/>
      <c r="Q22" s="72"/>
      <c r="R22" s="74"/>
      <c r="S22" s="72"/>
      <c r="T22" s="30"/>
      <c r="U22" s="144"/>
      <c r="V22" s="68"/>
      <c r="W22" s="44"/>
      <c r="X22" s="64"/>
      <c r="Y22" s="65"/>
      <c r="Z22" s="41"/>
      <c r="AA22" s="9"/>
      <c r="AB22" s="41"/>
      <c r="AC22" s="9"/>
      <c r="AD22" s="41"/>
      <c r="AE22" s="9"/>
      <c r="AF22" s="165"/>
      <c r="AG22" s="166"/>
      <c r="AH22" s="2"/>
      <c r="AI22" s="2"/>
      <c r="AJ22" s="2"/>
      <c r="AK22" s="2"/>
      <c r="AL22" s="2"/>
      <c r="AM22" s="2"/>
      <c r="AN22" s="2"/>
    </row>
    <row r="23" spans="1:40" x14ac:dyDescent="0.25">
      <c r="A23" s="27">
        <v>22</v>
      </c>
      <c r="B23" s="27"/>
      <c r="C23" s="27"/>
      <c r="D23" s="27"/>
      <c r="F23" s="5"/>
      <c r="G23" s="9"/>
      <c r="H23" s="41"/>
      <c r="I23" s="9"/>
      <c r="J23" s="69"/>
      <c r="K23" s="10"/>
      <c r="L23" s="70"/>
      <c r="M23" s="67"/>
      <c r="N23" s="66"/>
      <c r="O23" s="10"/>
      <c r="P23" s="73"/>
      <c r="Q23" s="72"/>
      <c r="R23" s="74"/>
      <c r="S23" s="72"/>
      <c r="T23" s="30"/>
      <c r="U23" s="144"/>
      <c r="V23" s="68"/>
      <c r="W23" s="44"/>
      <c r="X23" s="64"/>
      <c r="Y23" s="65"/>
      <c r="Z23" s="41"/>
      <c r="AA23" s="9"/>
      <c r="AB23" s="41"/>
      <c r="AC23" s="9"/>
      <c r="AD23" s="41"/>
      <c r="AE23" s="9"/>
      <c r="AF23" s="165"/>
      <c r="AG23" s="166"/>
      <c r="AH23" s="2"/>
      <c r="AI23" s="2"/>
      <c r="AJ23" s="2"/>
      <c r="AK23" s="2"/>
      <c r="AL23" s="2"/>
      <c r="AM23" s="2"/>
      <c r="AN23" s="2"/>
    </row>
    <row r="24" spans="1:40" x14ac:dyDescent="0.25">
      <c r="A24" s="27">
        <v>23</v>
      </c>
      <c r="B24" s="27"/>
      <c r="C24" s="27"/>
      <c r="D24" s="27"/>
      <c r="F24" s="5"/>
      <c r="G24" s="9"/>
      <c r="H24" s="41"/>
      <c r="I24" s="9"/>
      <c r="J24" s="69"/>
      <c r="K24" s="10"/>
      <c r="L24" s="70"/>
      <c r="M24" s="67"/>
      <c r="N24" s="66"/>
      <c r="O24" s="10"/>
      <c r="P24" s="73"/>
      <c r="Q24" s="72"/>
      <c r="R24" s="74"/>
      <c r="S24" s="72"/>
      <c r="T24" s="30"/>
      <c r="U24" s="144"/>
      <c r="V24" s="68"/>
      <c r="W24" s="44"/>
      <c r="X24" s="64"/>
      <c r="Y24" s="65"/>
      <c r="Z24" s="41"/>
      <c r="AA24" s="9"/>
      <c r="AB24" s="41"/>
      <c r="AC24" s="9"/>
      <c r="AD24" s="41"/>
      <c r="AE24" s="9"/>
      <c r="AF24" s="165"/>
      <c r="AG24" s="166"/>
      <c r="AH24" s="2"/>
      <c r="AI24" s="2"/>
      <c r="AJ24" s="2"/>
      <c r="AK24" s="2"/>
      <c r="AL24" s="2"/>
      <c r="AM24" s="2"/>
      <c r="AN24" s="2"/>
    </row>
    <row r="25" spans="1:40" x14ac:dyDescent="0.25">
      <c r="A25" s="27">
        <v>24</v>
      </c>
      <c r="B25" s="27"/>
      <c r="C25" s="27"/>
      <c r="D25" s="27"/>
      <c r="F25" s="5"/>
      <c r="G25" s="9"/>
      <c r="H25" s="41"/>
      <c r="I25" s="9"/>
      <c r="J25" s="69"/>
      <c r="K25" s="10"/>
      <c r="L25" s="70"/>
      <c r="M25" s="67"/>
      <c r="N25" s="66"/>
      <c r="O25" s="10"/>
      <c r="P25" s="73"/>
      <c r="Q25" s="72"/>
      <c r="R25" s="74"/>
      <c r="S25" s="72"/>
      <c r="T25" s="30"/>
      <c r="U25" s="144"/>
      <c r="V25" s="68"/>
      <c r="W25" s="44"/>
      <c r="X25" s="64"/>
      <c r="Y25" s="65"/>
      <c r="Z25" s="41"/>
      <c r="AA25" s="9"/>
      <c r="AB25" s="41"/>
      <c r="AC25" s="9"/>
      <c r="AD25" s="41"/>
      <c r="AE25" s="9"/>
      <c r="AF25" s="165"/>
      <c r="AG25" s="166"/>
      <c r="AH25" s="2"/>
      <c r="AI25" s="2"/>
      <c r="AJ25" s="2"/>
      <c r="AK25" s="2"/>
      <c r="AL25" s="2"/>
      <c r="AM25" s="2"/>
      <c r="AN25" s="2"/>
    </row>
    <row r="26" spans="1:40" x14ac:dyDescent="0.25">
      <c r="A26" s="27">
        <v>25</v>
      </c>
      <c r="B26" s="27"/>
      <c r="C26" s="27"/>
      <c r="D26" s="27"/>
      <c r="F26" s="5"/>
      <c r="G26" s="9"/>
      <c r="H26" s="41"/>
      <c r="I26" s="9"/>
      <c r="J26" s="69"/>
      <c r="K26" s="10"/>
      <c r="L26" s="70"/>
      <c r="M26" s="67"/>
      <c r="N26" s="66"/>
      <c r="O26" s="10"/>
      <c r="P26" s="73"/>
      <c r="Q26" s="72"/>
      <c r="R26" s="74"/>
      <c r="S26" s="72"/>
      <c r="T26" s="30"/>
      <c r="U26" s="144"/>
      <c r="V26" s="68"/>
      <c r="W26" s="44"/>
      <c r="X26" s="64"/>
      <c r="Y26" s="65"/>
      <c r="Z26" s="41"/>
      <c r="AA26" s="9"/>
      <c r="AB26" s="41"/>
      <c r="AC26" s="9"/>
      <c r="AD26" s="41"/>
      <c r="AE26" s="9"/>
      <c r="AF26" s="165"/>
      <c r="AG26" s="166"/>
      <c r="AH26" s="2"/>
      <c r="AI26" s="2"/>
      <c r="AJ26" s="2"/>
      <c r="AK26" s="2"/>
      <c r="AL26" s="2"/>
      <c r="AM26" s="2"/>
      <c r="AN26" s="2"/>
    </row>
    <row r="27" spans="1:40" x14ac:dyDescent="0.25">
      <c r="A27" s="27">
        <v>26</v>
      </c>
      <c r="B27" s="27"/>
      <c r="C27" s="27"/>
      <c r="D27" s="27"/>
      <c r="F27" s="5"/>
      <c r="G27" s="9"/>
      <c r="H27" s="41"/>
      <c r="I27" s="9"/>
      <c r="J27" s="69"/>
      <c r="K27" s="10"/>
      <c r="L27" s="70"/>
      <c r="M27" s="67"/>
      <c r="N27" s="66"/>
      <c r="O27" s="10"/>
      <c r="P27" s="73"/>
      <c r="Q27" s="72"/>
      <c r="R27" s="74"/>
      <c r="S27" s="72"/>
      <c r="T27" s="30"/>
      <c r="U27" s="144"/>
      <c r="V27" s="68"/>
      <c r="W27" s="44"/>
      <c r="X27" s="64"/>
      <c r="Y27" s="65"/>
      <c r="Z27" s="41"/>
      <c r="AA27" s="9"/>
      <c r="AB27" s="41"/>
      <c r="AC27" s="9"/>
      <c r="AD27" s="41"/>
      <c r="AE27" s="9"/>
      <c r="AF27" s="165"/>
      <c r="AG27" s="166"/>
      <c r="AH27" s="2"/>
      <c r="AI27" s="2"/>
      <c r="AJ27" s="2"/>
      <c r="AK27" s="2"/>
      <c r="AL27" s="2"/>
      <c r="AM27" s="2"/>
      <c r="AN27" s="2"/>
    </row>
    <row r="28" spans="1:40" x14ac:dyDescent="0.25">
      <c r="A28" s="27">
        <v>27</v>
      </c>
      <c r="B28" s="27"/>
      <c r="C28" s="27"/>
      <c r="D28" s="27"/>
      <c r="F28" s="5"/>
      <c r="G28" s="9"/>
      <c r="H28" s="41"/>
      <c r="I28" s="9"/>
      <c r="J28" s="69"/>
      <c r="K28" s="10"/>
      <c r="L28" s="70"/>
      <c r="M28" s="67"/>
      <c r="N28" s="66"/>
      <c r="O28" s="10"/>
      <c r="P28" s="73"/>
      <c r="Q28" s="72"/>
      <c r="R28" s="74"/>
      <c r="S28" s="72"/>
      <c r="T28" s="30"/>
      <c r="U28" s="144"/>
      <c r="V28" s="68"/>
      <c r="W28" s="44"/>
      <c r="X28" s="64"/>
      <c r="Y28" s="65"/>
      <c r="Z28" s="41"/>
      <c r="AA28" s="9"/>
      <c r="AB28" s="41"/>
      <c r="AC28" s="9"/>
      <c r="AD28" s="41"/>
      <c r="AE28" s="9"/>
      <c r="AF28" s="165"/>
      <c r="AG28" s="166"/>
      <c r="AH28" s="2"/>
      <c r="AI28" s="2"/>
      <c r="AJ28" s="2"/>
      <c r="AK28" s="2"/>
      <c r="AL28" s="2"/>
      <c r="AM28" s="2"/>
      <c r="AN28" s="2"/>
    </row>
    <row r="29" spans="1:40" x14ac:dyDescent="0.25">
      <c r="A29" s="27">
        <v>28</v>
      </c>
      <c r="B29" s="27"/>
      <c r="C29" s="27"/>
      <c r="D29" s="27"/>
      <c r="F29" s="5"/>
      <c r="G29" s="9"/>
      <c r="H29" s="41"/>
      <c r="I29" s="9"/>
      <c r="J29" s="69"/>
      <c r="K29" s="10"/>
      <c r="L29" s="70"/>
      <c r="M29" s="67"/>
      <c r="N29" s="66"/>
      <c r="O29" s="10"/>
      <c r="P29" s="73"/>
      <c r="Q29" s="72"/>
      <c r="R29" s="74"/>
      <c r="S29" s="72"/>
      <c r="T29" s="30"/>
      <c r="U29" s="144"/>
      <c r="V29" s="68"/>
      <c r="W29" s="44"/>
      <c r="X29" s="64"/>
      <c r="Y29" s="65"/>
      <c r="Z29" s="41"/>
      <c r="AA29" s="9"/>
      <c r="AB29" s="41"/>
      <c r="AC29" s="9"/>
      <c r="AD29" s="41"/>
      <c r="AE29" s="9"/>
      <c r="AF29" s="165"/>
      <c r="AG29" s="166"/>
      <c r="AH29" s="2"/>
      <c r="AI29" s="2"/>
      <c r="AJ29" s="2"/>
      <c r="AK29" s="2"/>
      <c r="AL29" s="2"/>
      <c r="AM29" s="2"/>
      <c r="AN29" s="2"/>
    </row>
    <row r="30" spans="1:40" x14ac:dyDescent="0.25">
      <c r="A30" s="49"/>
      <c r="B30" s="49"/>
      <c r="C30" s="49"/>
      <c r="D30" s="49"/>
      <c r="E30" s="50"/>
      <c r="F30" s="51"/>
      <c r="G30" s="52"/>
      <c r="H30" s="51"/>
      <c r="I30" s="52"/>
      <c r="J30" s="54"/>
      <c r="K30" s="54"/>
      <c r="L30" s="55"/>
      <c r="M30" s="56"/>
      <c r="N30" s="55"/>
      <c r="O30" s="56"/>
      <c r="P30" s="57"/>
      <c r="Q30" s="143"/>
      <c r="R30" s="57"/>
      <c r="S30" s="58"/>
      <c r="T30" s="59"/>
      <c r="U30" s="63"/>
      <c r="V30" s="62"/>
      <c r="W30" s="63"/>
      <c r="X30" s="53"/>
      <c r="Y30" s="53"/>
      <c r="Z30" s="51"/>
      <c r="AA30" s="52"/>
      <c r="AB30" s="51"/>
      <c r="AC30" s="52"/>
      <c r="AD30" s="51"/>
      <c r="AE30" s="52"/>
      <c r="AF30" s="167"/>
      <c r="AG30" s="140"/>
      <c r="AH30" s="2"/>
      <c r="AI30" s="2"/>
      <c r="AJ30" s="2"/>
      <c r="AK30" s="2"/>
      <c r="AL30" s="2"/>
      <c r="AM30" s="2"/>
      <c r="AN30" s="2"/>
    </row>
    <row r="31" spans="1:40" s="48" customFormat="1" x14ac:dyDescent="0.25"/>
    <row r="32" spans="1:40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pans="1:1" s="48" customFormat="1" x14ac:dyDescent="0.25"/>
    <row r="1842" spans="1:1" s="48" customFormat="1" x14ac:dyDescent="0.25"/>
    <row r="1843" spans="1:1" s="48" customFormat="1" x14ac:dyDescent="0.25"/>
    <row r="1844" spans="1:1" s="48" customFormat="1" x14ac:dyDescent="0.25"/>
    <row r="1845" spans="1:1" s="48" customFormat="1" x14ac:dyDescent="0.25"/>
    <row r="1846" spans="1:1" s="48" customFormat="1" x14ac:dyDescent="0.25"/>
    <row r="1847" spans="1:1" s="48" customFormat="1" x14ac:dyDescent="0.25"/>
    <row r="1848" spans="1:1" s="48" customFormat="1" x14ac:dyDescent="0.25"/>
    <row r="1849" spans="1:1" s="48" customFormat="1" x14ac:dyDescent="0.25"/>
    <row r="1850" spans="1:1" s="48" customFormat="1" x14ac:dyDescent="0.25"/>
    <row r="1851" spans="1:1" s="48" customFormat="1" x14ac:dyDescent="0.25"/>
    <row r="1852" spans="1:1" s="48" customFormat="1" x14ac:dyDescent="0.25"/>
    <row r="1853" spans="1:1" s="48" customFormat="1" x14ac:dyDescent="0.25"/>
    <row r="1854" spans="1:1" s="48" customFormat="1" x14ac:dyDescent="0.25"/>
    <row r="1855" spans="1:1" x14ac:dyDescent="0.25">
      <c r="A1855" s="48"/>
    </row>
  </sheetData>
  <sortState xmlns:xlrd2="http://schemas.microsoft.com/office/spreadsheetml/2017/richdata2" ref="B2:AN1859">
    <sortCondition descending="1" ref="F2:F1859"/>
  </sortState>
  <pageMargins left="0.25" right="0.25" top="0.75" bottom="0.75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FA43-6DA3-4E5C-B05B-78F9A4C21F6F}">
  <sheetPr>
    <pageSetUpPr fitToPage="1"/>
  </sheetPr>
  <dimension ref="A1:AJ1847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98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27" t="s">
        <v>183</v>
      </c>
      <c r="C2" s="27" t="s">
        <v>88</v>
      </c>
      <c r="D2" s="11">
        <f>J2</f>
        <v>647</v>
      </c>
      <c r="E2" s="41"/>
      <c r="F2" s="9">
        <f t="shared" ref="F2:F3" si="0">ROUNDDOWN(IF(E2=0,0,(1010/((60.38/E2)^1.1765))-10),0)</f>
        <v>0</v>
      </c>
      <c r="G2" s="41"/>
      <c r="H2" s="9">
        <f t="shared" ref="H2:H3" si="1">ROUNDDOWN(IF(G2=0,0,(1010/((62.58/G2)^1.0309))-10),0)</f>
        <v>0</v>
      </c>
      <c r="I2" s="146">
        <v>41.91</v>
      </c>
      <c r="J2" s="147">
        <f t="shared" ref="J2:J3" si="2">ROUNDDOWN(IF(I2=0,0,(1010/((60.38/I2)^1.1765))-10),0)</f>
        <v>647</v>
      </c>
      <c r="K2" s="70"/>
      <c r="L2" s="67">
        <f t="shared" ref="L2:L3" si="3">ROUNDDOWN(IF(K2=0,0,(1010/((18.28/K2)^1.2195))-10),0)</f>
        <v>0</v>
      </c>
      <c r="M2" s="66"/>
      <c r="N2" s="10">
        <f t="shared" ref="N2:N3" si="4">ROUNDDOWN(IF(M2=0,0,(1010/((71.02/M2)^1.1765))-10),0)</f>
        <v>0</v>
      </c>
      <c r="O2" s="73"/>
      <c r="P2" s="72">
        <f t="shared" ref="P2:P3" si="5">ROUNDDOWN(IF(O2=0,0,(1010/((60.38/O2)^1.1765))-10),0)</f>
        <v>0</v>
      </c>
      <c r="Q2" s="74"/>
      <c r="R2" s="72">
        <f t="shared" ref="R2:R3" si="6">ROUNDDOWN(IF(Q2=0,0,(1010/((71.02/Q2)^1.1765))-10),0)</f>
        <v>0</v>
      </c>
      <c r="S2" s="30"/>
      <c r="T2" s="144">
        <f t="shared" ref="T2:T3" si="7">ROUNDDOWN(IF(S2=0,0,(1010/((18.28/S2)^1.2195))-10),0)</f>
        <v>0</v>
      </c>
      <c r="U2" s="68"/>
      <c r="V2" s="44">
        <f t="shared" ref="V2:V3" si="8">ROUNDDOWN(IF(U2=0,0,(1010/((71.02/U2)^1.1765))-10),0)</f>
        <v>0</v>
      </c>
      <c r="W2" s="64"/>
      <c r="X2" s="65">
        <f t="shared" ref="X2:X3" si="9">ROUNDDOWN(IF(W2=0,0,(1010/((18.28/W2)^1.2195))-10),0)</f>
        <v>0</v>
      </c>
      <c r="Y2" s="41"/>
      <c r="Z2" s="9">
        <f t="shared" ref="Z2:Z3" si="10">ROUNDDOWN(IF(Y2=0,0,(1010/((62.58/Y2)^1.0309))-10),0)</f>
        <v>0</v>
      </c>
      <c r="AA2" s="41"/>
      <c r="AB2" s="9">
        <f t="shared" ref="AB2:AB3" si="11">ROUNDDOWN(IF(AA2=0,0,(1010/((71.02/AA2)^1.1765))-10),0)</f>
        <v>0</v>
      </c>
      <c r="AC2" s="41"/>
      <c r="AD2" s="9">
        <f t="shared" ref="AD2:AD3" si="12">ROUNDDOWN(IF(AC2=0,0,(1010/((60.38/AC2)^1.1765))-10),0)</f>
        <v>0</v>
      </c>
      <c r="AE2" s="2"/>
      <c r="AF2" s="2"/>
      <c r="AG2" s="2"/>
      <c r="AH2" s="2"/>
      <c r="AI2" s="2"/>
      <c r="AJ2" s="2"/>
    </row>
    <row r="3" spans="1:36" x14ac:dyDescent="0.25">
      <c r="A3" s="27">
        <f t="shared" ref="A3:A19" si="13">A2+1</f>
        <v>2</v>
      </c>
      <c r="B3" s="27"/>
      <c r="C3" s="27"/>
      <c r="D3" s="11"/>
      <c r="E3" s="41"/>
      <c r="F3" s="9">
        <f t="shared" si="0"/>
        <v>0</v>
      </c>
      <c r="G3" s="41"/>
      <c r="H3" s="9">
        <f t="shared" si="1"/>
        <v>0</v>
      </c>
      <c r="I3" s="69"/>
      <c r="J3" s="10">
        <f t="shared" si="2"/>
        <v>0</v>
      </c>
      <c r="K3" s="70"/>
      <c r="L3" s="67">
        <f t="shared" si="3"/>
        <v>0</v>
      </c>
      <c r="M3" s="66"/>
      <c r="N3" s="10">
        <f t="shared" si="4"/>
        <v>0</v>
      </c>
      <c r="O3" s="73"/>
      <c r="P3" s="72">
        <f t="shared" si="5"/>
        <v>0</v>
      </c>
      <c r="Q3" s="74"/>
      <c r="R3" s="72">
        <f t="shared" si="6"/>
        <v>0</v>
      </c>
      <c r="S3" s="30"/>
      <c r="T3" s="144">
        <f t="shared" si="7"/>
        <v>0</v>
      </c>
      <c r="U3" s="68"/>
      <c r="V3" s="44">
        <f t="shared" si="8"/>
        <v>0</v>
      </c>
      <c r="W3" s="64"/>
      <c r="X3" s="65">
        <f t="shared" si="9"/>
        <v>0</v>
      </c>
      <c r="Y3" s="41"/>
      <c r="Z3" s="9">
        <f t="shared" si="10"/>
        <v>0</v>
      </c>
      <c r="AA3" s="41"/>
      <c r="AB3" s="9">
        <f t="shared" si="11"/>
        <v>0</v>
      </c>
      <c r="AC3" s="41"/>
      <c r="AD3" s="9">
        <f t="shared" si="12"/>
        <v>0</v>
      </c>
      <c r="AE3" s="2"/>
      <c r="AF3" s="2"/>
      <c r="AG3" s="2"/>
      <c r="AH3" s="2"/>
      <c r="AI3" s="2"/>
      <c r="AJ3" s="2"/>
    </row>
    <row r="4" spans="1:36" x14ac:dyDescent="0.25">
      <c r="A4" s="27">
        <f t="shared" si="13"/>
        <v>3</v>
      </c>
      <c r="B4" s="27"/>
      <c r="C4" s="27"/>
      <c r="D4" s="11"/>
      <c r="E4" s="41"/>
      <c r="F4" s="9">
        <f t="shared" ref="F4:F29" si="14">ROUNDDOWN(IF(E4=0,0,(1010/((60.38/E4)^1.1765))-10),0)</f>
        <v>0</v>
      </c>
      <c r="G4" s="41"/>
      <c r="H4" s="9">
        <f t="shared" ref="H4:H29" si="15">ROUNDDOWN(IF(G4=0,0,(1010/((62.58/G4)^1.0309))-10),0)</f>
        <v>0</v>
      </c>
      <c r="I4" s="69"/>
      <c r="J4" s="10">
        <f t="shared" ref="J4:J29" si="16">ROUNDDOWN(IF(I4=0,0,(1010/((60.38/I4)^1.1765))-10),0)</f>
        <v>0</v>
      </c>
      <c r="K4" s="70"/>
      <c r="L4" s="67">
        <f t="shared" ref="L4:L29" si="17">ROUNDDOWN(IF(K4=0,0,(1010/((18.28/K4)^1.2195))-10),0)</f>
        <v>0</v>
      </c>
      <c r="M4" s="66"/>
      <c r="N4" s="10">
        <f t="shared" ref="N4:N29" si="18">ROUNDDOWN(IF(M4=0,0,(1010/((71.02/M4)^1.1765))-10),0)</f>
        <v>0</v>
      </c>
      <c r="O4" s="73"/>
      <c r="P4" s="72">
        <f t="shared" ref="P4:P29" si="19">ROUNDDOWN(IF(O4=0,0,(1010/((60.38/O4)^1.1765))-10),0)</f>
        <v>0</v>
      </c>
      <c r="Q4" s="74"/>
      <c r="R4" s="72">
        <f t="shared" ref="R4:R29" si="20">ROUNDDOWN(IF(Q4=0,0,(1010/((71.02/Q4)^1.1765))-10),0)</f>
        <v>0</v>
      </c>
      <c r="S4" s="30"/>
      <c r="T4" s="144">
        <f t="shared" ref="T4:T29" si="21">ROUNDDOWN(IF(S4=0,0,(1010/((18.28/S4)^1.2195))-10),0)</f>
        <v>0</v>
      </c>
      <c r="U4" s="68"/>
      <c r="V4" s="44">
        <f t="shared" ref="V4:V29" si="22">ROUNDDOWN(IF(U4=0,0,(1010/((71.02/U4)^1.1765))-10),0)</f>
        <v>0</v>
      </c>
      <c r="W4" s="64"/>
      <c r="X4" s="65">
        <f t="shared" ref="X4:X29" si="23">ROUNDDOWN(IF(W4=0,0,(1010/((18.28/W4)^1.2195))-10),0)</f>
        <v>0</v>
      </c>
      <c r="Y4" s="41"/>
      <c r="Z4" s="9">
        <f t="shared" ref="Z4:Z29" si="24">ROUNDDOWN(IF(Y4=0,0,(1010/((62.58/Y4)^1.0309))-10),0)</f>
        <v>0</v>
      </c>
      <c r="AA4" s="41"/>
      <c r="AB4" s="9">
        <f t="shared" ref="AB4:AB29" si="25">ROUNDDOWN(IF(AA4=0,0,(1010/((71.02/AA4)^1.1765))-10),0)</f>
        <v>0</v>
      </c>
      <c r="AC4" s="41"/>
      <c r="AD4" s="9">
        <f t="shared" ref="AD4:AD29" si="26">ROUNDDOWN(IF(AC4=0,0,(1010/((60.38/AC4)^1.1765))-10),0)</f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27"/>
      <c r="C5" s="27"/>
      <c r="D5" s="11"/>
      <c r="E5" s="41"/>
      <c r="F5" s="9">
        <f t="shared" si="14"/>
        <v>0</v>
      </c>
      <c r="G5" s="41"/>
      <c r="H5" s="9">
        <f t="shared" si="15"/>
        <v>0</v>
      </c>
      <c r="I5" s="69"/>
      <c r="J5" s="10">
        <f t="shared" si="16"/>
        <v>0</v>
      </c>
      <c r="K5" s="70"/>
      <c r="L5" s="67">
        <f t="shared" si="17"/>
        <v>0</v>
      </c>
      <c r="M5" s="66"/>
      <c r="N5" s="10">
        <f t="shared" si="18"/>
        <v>0</v>
      </c>
      <c r="O5" s="73"/>
      <c r="P5" s="72">
        <f t="shared" si="19"/>
        <v>0</v>
      </c>
      <c r="Q5" s="74"/>
      <c r="R5" s="72">
        <f t="shared" si="20"/>
        <v>0</v>
      </c>
      <c r="S5" s="30"/>
      <c r="T5" s="144">
        <f t="shared" si="21"/>
        <v>0</v>
      </c>
      <c r="U5" s="68"/>
      <c r="V5" s="44">
        <f t="shared" si="22"/>
        <v>0</v>
      </c>
      <c r="W5" s="64"/>
      <c r="X5" s="65">
        <f t="shared" si="23"/>
        <v>0</v>
      </c>
      <c r="Y5" s="41"/>
      <c r="Z5" s="9">
        <f t="shared" si="24"/>
        <v>0</v>
      </c>
      <c r="AA5" s="41"/>
      <c r="AB5" s="9">
        <f t="shared" si="25"/>
        <v>0</v>
      </c>
      <c r="AC5" s="41"/>
      <c r="AD5" s="9">
        <f t="shared" si="26"/>
        <v>0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/>
      <c r="C6" s="27"/>
      <c r="D6" s="11"/>
      <c r="E6" s="14"/>
      <c r="F6" s="9">
        <f t="shared" si="14"/>
        <v>0</v>
      </c>
      <c r="G6" s="41"/>
      <c r="H6" s="9">
        <f t="shared" si="15"/>
        <v>0</v>
      </c>
      <c r="I6" s="69"/>
      <c r="J6" s="10">
        <f t="shared" si="16"/>
        <v>0</v>
      </c>
      <c r="K6" s="70"/>
      <c r="L6" s="67">
        <f t="shared" si="17"/>
        <v>0</v>
      </c>
      <c r="M6" s="66"/>
      <c r="N6" s="10">
        <f t="shared" si="18"/>
        <v>0</v>
      </c>
      <c r="O6" s="73"/>
      <c r="P6" s="72">
        <f t="shared" si="19"/>
        <v>0</v>
      </c>
      <c r="Q6" s="74"/>
      <c r="R6" s="72">
        <f t="shared" si="20"/>
        <v>0</v>
      </c>
      <c r="S6" s="30"/>
      <c r="T6" s="144">
        <f t="shared" si="21"/>
        <v>0</v>
      </c>
      <c r="U6" s="68"/>
      <c r="V6" s="44">
        <f t="shared" si="22"/>
        <v>0</v>
      </c>
      <c r="W6" s="64"/>
      <c r="X6" s="65">
        <f t="shared" si="23"/>
        <v>0</v>
      </c>
      <c r="Y6" s="41"/>
      <c r="Z6" s="9">
        <f t="shared" si="24"/>
        <v>0</v>
      </c>
      <c r="AA6" s="41"/>
      <c r="AB6" s="9">
        <f t="shared" si="25"/>
        <v>0</v>
      </c>
      <c r="AC6" s="41"/>
      <c r="AD6" s="9">
        <f t="shared" si="26"/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/>
      <c r="C7" s="27"/>
      <c r="D7" s="11"/>
      <c r="E7" s="41"/>
      <c r="F7" s="9">
        <f t="shared" si="14"/>
        <v>0</v>
      </c>
      <c r="G7" s="41"/>
      <c r="H7" s="9">
        <f t="shared" si="15"/>
        <v>0</v>
      </c>
      <c r="I7" s="69"/>
      <c r="J7" s="10">
        <f t="shared" si="16"/>
        <v>0</v>
      </c>
      <c r="K7" s="70"/>
      <c r="L7" s="67">
        <f t="shared" si="17"/>
        <v>0</v>
      </c>
      <c r="M7" s="66"/>
      <c r="N7" s="10">
        <f t="shared" si="18"/>
        <v>0</v>
      </c>
      <c r="O7" s="73"/>
      <c r="P7" s="72">
        <f t="shared" si="19"/>
        <v>0</v>
      </c>
      <c r="Q7" s="74"/>
      <c r="R7" s="72">
        <f t="shared" si="20"/>
        <v>0</v>
      </c>
      <c r="S7" s="30"/>
      <c r="T7" s="144">
        <f t="shared" si="21"/>
        <v>0</v>
      </c>
      <c r="U7" s="68"/>
      <c r="V7" s="44">
        <f t="shared" si="22"/>
        <v>0</v>
      </c>
      <c r="W7" s="64"/>
      <c r="X7" s="65">
        <f t="shared" si="23"/>
        <v>0</v>
      </c>
      <c r="Y7" s="41"/>
      <c r="Z7" s="9">
        <f t="shared" si="24"/>
        <v>0</v>
      </c>
      <c r="AA7" s="41"/>
      <c r="AB7" s="9">
        <f t="shared" si="25"/>
        <v>0</v>
      </c>
      <c r="AC7" s="41"/>
      <c r="AD7" s="9">
        <f t="shared" si="26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/>
      <c r="C8" s="27"/>
      <c r="D8" s="11"/>
      <c r="E8" s="14"/>
      <c r="F8" s="9">
        <f t="shared" si="14"/>
        <v>0</v>
      </c>
      <c r="G8" s="41"/>
      <c r="H8" s="9">
        <f t="shared" si="15"/>
        <v>0</v>
      </c>
      <c r="I8" s="69"/>
      <c r="J8" s="10">
        <f t="shared" si="16"/>
        <v>0</v>
      </c>
      <c r="K8" s="70"/>
      <c r="L8" s="67">
        <f t="shared" si="17"/>
        <v>0</v>
      </c>
      <c r="M8" s="66"/>
      <c r="N8" s="10">
        <f t="shared" si="18"/>
        <v>0</v>
      </c>
      <c r="O8" s="73"/>
      <c r="P8" s="72">
        <f t="shared" si="19"/>
        <v>0</v>
      </c>
      <c r="Q8" s="74"/>
      <c r="R8" s="72">
        <f t="shared" si="20"/>
        <v>0</v>
      </c>
      <c r="S8" s="30"/>
      <c r="T8" s="144">
        <f t="shared" si="21"/>
        <v>0</v>
      </c>
      <c r="U8" s="68"/>
      <c r="V8" s="44">
        <f t="shared" si="22"/>
        <v>0</v>
      </c>
      <c r="W8" s="64"/>
      <c r="X8" s="65">
        <f t="shared" si="23"/>
        <v>0</v>
      </c>
      <c r="Y8" s="41"/>
      <c r="Z8" s="9">
        <f t="shared" si="24"/>
        <v>0</v>
      </c>
      <c r="AA8" s="41"/>
      <c r="AB8" s="9">
        <f t="shared" si="25"/>
        <v>0</v>
      </c>
      <c r="AC8" s="41"/>
      <c r="AD8" s="9">
        <f t="shared" si="26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/>
      <c r="C9" s="27"/>
      <c r="D9" s="11"/>
      <c r="E9" s="41"/>
      <c r="F9" s="9">
        <f t="shared" si="14"/>
        <v>0</v>
      </c>
      <c r="G9" s="41"/>
      <c r="H9" s="9">
        <f t="shared" si="15"/>
        <v>0</v>
      </c>
      <c r="I9" s="69"/>
      <c r="J9" s="10">
        <f t="shared" si="16"/>
        <v>0</v>
      </c>
      <c r="K9" s="70"/>
      <c r="L9" s="67">
        <f t="shared" si="17"/>
        <v>0</v>
      </c>
      <c r="M9" s="66"/>
      <c r="N9" s="10">
        <f t="shared" si="18"/>
        <v>0</v>
      </c>
      <c r="O9" s="73"/>
      <c r="P9" s="72">
        <f t="shared" si="19"/>
        <v>0</v>
      </c>
      <c r="Q9" s="74"/>
      <c r="R9" s="72">
        <f t="shared" si="20"/>
        <v>0</v>
      </c>
      <c r="S9" s="30"/>
      <c r="T9" s="144">
        <f t="shared" si="21"/>
        <v>0</v>
      </c>
      <c r="U9" s="68"/>
      <c r="V9" s="44">
        <f t="shared" si="22"/>
        <v>0</v>
      </c>
      <c r="W9" s="64"/>
      <c r="X9" s="65">
        <f t="shared" si="23"/>
        <v>0</v>
      </c>
      <c r="Y9" s="41"/>
      <c r="Z9" s="9">
        <f t="shared" si="24"/>
        <v>0</v>
      </c>
      <c r="AA9" s="41"/>
      <c r="AB9" s="9">
        <f t="shared" si="25"/>
        <v>0</v>
      </c>
      <c r="AC9" s="41"/>
      <c r="AD9" s="9">
        <f t="shared" si="26"/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/>
      <c r="C10" s="27"/>
      <c r="D10" s="11"/>
      <c r="E10" s="14"/>
      <c r="F10" s="9">
        <f t="shared" si="14"/>
        <v>0</v>
      </c>
      <c r="G10" s="41"/>
      <c r="H10" s="9">
        <f t="shared" si="15"/>
        <v>0</v>
      </c>
      <c r="I10" s="69"/>
      <c r="J10" s="10">
        <f t="shared" si="16"/>
        <v>0</v>
      </c>
      <c r="K10" s="70"/>
      <c r="L10" s="67">
        <f t="shared" si="17"/>
        <v>0</v>
      </c>
      <c r="M10" s="66"/>
      <c r="N10" s="10">
        <f t="shared" si="18"/>
        <v>0</v>
      </c>
      <c r="O10" s="73"/>
      <c r="P10" s="72">
        <f t="shared" si="19"/>
        <v>0</v>
      </c>
      <c r="Q10" s="74"/>
      <c r="R10" s="72">
        <f t="shared" si="20"/>
        <v>0</v>
      </c>
      <c r="S10" s="30"/>
      <c r="T10" s="144">
        <f t="shared" si="21"/>
        <v>0</v>
      </c>
      <c r="U10" s="68"/>
      <c r="V10" s="44">
        <f t="shared" si="22"/>
        <v>0</v>
      </c>
      <c r="W10" s="64"/>
      <c r="X10" s="65">
        <f t="shared" si="23"/>
        <v>0</v>
      </c>
      <c r="Y10" s="41"/>
      <c r="Z10" s="9">
        <f t="shared" si="24"/>
        <v>0</v>
      </c>
      <c r="AA10" s="41"/>
      <c r="AB10" s="9">
        <f t="shared" si="25"/>
        <v>0</v>
      </c>
      <c r="AC10" s="41"/>
      <c r="AD10" s="9">
        <f t="shared" si="26"/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/>
      <c r="C11" s="27"/>
      <c r="D11" s="11"/>
      <c r="E11" s="41"/>
      <c r="F11" s="9">
        <f t="shared" si="14"/>
        <v>0</v>
      </c>
      <c r="G11" s="41"/>
      <c r="H11" s="9">
        <f t="shared" si="15"/>
        <v>0</v>
      </c>
      <c r="I11" s="69"/>
      <c r="J11" s="10">
        <f t="shared" si="16"/>
        <v>0</v>
      </c>
      <c r="K11" s="70"/>
      <c r="L11" s="67">
        <f t="shared" si="17"/>
        <v>0</v>
      </c>
      <c r="M11" s="66"/>
      <c r="N11" s="10">
        <f t="shared" si="18"/>
        <v>0</v>
      </c>
      <c r="O11" s="73"/>
      <c r="P11" s="72">
        <f t="shared" si="19"/>
        <v>0</v>
      </c>
      <c r="Q11" s="74"/>
      <c r="R11" s="72">
        <f t="shared" si="20"/>
        <v>0</v>
      </c>
      <c r="S11" s="30"/>
      <c r="T11" s="144">
        <f t="shared" si="21"/>
        <v>0</v>
      </c>
      <c r="U11" s="68"/>
      <c r="V11" s="44">
        <f t="shared" si="22"/>
        <v>0</v>
      </c>
      <c r="W11" s="64"/>
      <c r="X11" s="65">
        <f t="shared" si="23"/>
        <v>0</v>
      </c>
      <c r="Y11" s="41"/>
      <c r="Z11" s="9">
        <f t="shared" si="24"/>
        <v>0</v>
      </c>
      <c r="AA11" s="41"/>
      <c r="AB11" s="9">
        <f t="shared" si="25"/>
        <v>0</v>
      </c>
      <c r="AC11" s="41"/>
      <c r="AD11" s="9">
        <f t="shared" si="26"/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/>
      <c r="C12" s="27"/>
      <c r="D12" s="11"/>
      <c r="E12" s="14"/>
      <c r="F12" s="9">
        <f t="shared" si="14"/>
        <v>0</v>
      </c>
      <c r="G12" s="41"/>
      <c r="H12" s="9">
        <f t="shared" si="15"/>
        <v>0</v>
      </c>
      <c r="I12" s="69"/>
      <c r="J12" s="10">
        <f t="shared" si="16"/>
        <v>0</v>
      </c>
      <c r="K12" s="70"/>
      <c r="L12" s="67">
        <f t="shared" si="17"/>
        <v>0</v>
      </c>
      <c r="M12" s="66"/>
      <c r="N12" s="10">
        <f t="shared" si="18"/>
        <v>0</v>
      </c>
      <c r="O12" s="73"/>
      <c r="P12" s="72">
        <f t="shared" si="19"/>
        <v>0</v>
      </c>
      <c r="Q12" s="74"/>
      <c r="R12" s="72">
        <f t="shared" si="20"/>
        <v>0</v>
      </c>
      <c r="S12" s="30"/>
      <c r="T12" s="144">
        <f t="shared" si="21"/>
        <v>0</v>
      </c>
      <c r="U12" s="68"/>
      <c r="V12" s="44">
        <f t="shared" si="22"/>
        <v>0</v>
      </c>
      <c r="W12" s="64"/>
      <c r="X12" s="65">
        <f t="shared" si="23"/>
        <v>0</v>
      </c>
      <c r="Y12" s="41"/>
      <c r="Z12" s="9">
        <f t="shared" si="24"/>
        <v>0</v>
      </c>
      <c r="AA12" s="41"/>
      <c r="AB12" s="9">
        <f t="shared" si="25"/>
        <v>0</v>
      </c>
      <c r="AC12" s="41"/>
      <c r="AD12" s="9">
        <f t="shared" si="26"/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/>
      <c r="C13" s="27"/>
      <c r="D13" s="11"/>
      <c r="E13" s="41"/>
      <c r="F13" s="9">
        <f t="shared" si="14"/>
        <v>0</v>
      </c>
      <c r="G13" s="41"/>
      <c r="H13" s="9">
        <f t="shared" si="15"/>
        <v>0</v>
      </c>
      <c r="I13" s="69"/>
      <c r="J13" s="10">
        <f t="shared" si="16"/>
        <v>0</v>
      </c>
      <c r="K13" s="70"/>
      <c r="L13" s="67">
        <f t="shared" si="17"/>
        <v>0</v>
      </c>
      <c r="M13" s="66"/>
      <c r="N13" s="10">
        <f t="shared" si="18"/>
        <v>0</v>
      </c>
      <c r="O13" s="73"/>
      <c r="P13" s="72">
        <f t="shared" si="19"/>
        <v>0</v>
      </c>
      <c r="Q13" s="74"/>
      <c r="R13" s="72">
        <f t="shared" si="20"/>
        <v>0</v>
      </c>
      <c r="S13" s="30"/>
      <c r="T13" s="144">
        <f t="shared" si="21"/>
        <v>0</v>
      </c>
      <c r="U13" s="68"/>
      <c r="V13" s="44">
        <f t="shared" si="22"/>
        <v>0</v>
      </c>
      <c r="W13" s="64"/>
      <c r="X13" s="65">
        <f t="shared" si="23"/>
        <v>0</v>
      </c>
      <c r="Y13" s="41"/>
      <c r="Z13" s="9">
        <f t="shared" si="24"/>
        <v>0</v>
      </c>
      <c r="AA13" s="41"/>
      <c r="AB13" s="9">
        <f t="shared" si="25"/>
        <v>0</v>
      </c>
      <c r="AC13" s="41"/>
      <c r="AD13" s="9">
        <f t="shared" si="26"/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14"/>
      <c r="F14" s="9">
        <f t="shared" si="14"/>
        <v>0</v>
      </c>
      <c r="G14" s="41"/>
      <c r="H14" s="9">
        <f t="shared" si="15"/>
        <v>0</v>
      </c>
      <c r="I14" s="69"/>
      <c r="J14" s="10">
        <f t="shared" si="16"/>
        <v>0</v>
      </c>
      <c r="K14" s="70"/>
      <c r="L14" s="67">
        <f t="shared" si="17"/>
        <v>0</v>
      </c>
      <c r="M14" s="66"/>
      <c r="N14" s="10">
        <f t="shared" si="18"/>
        <v>0</v>
      </c>
      <c r="O14" s="73"/>
      <c r="P14" s="72">
        <f t="shared" si="19"/>
        <v>0</v>
      </c>
      <c r="Q14" s="74"/>
      <c r="R14" s="72">
        <f t="shared" si="20"/>
        <v>0</v>
      </c>
      <c r="S14" s="30"/>
      <c r="T14" s="144">
        <f t="shared" si="21"/>
        <v>0</v>
      </c>
      <c r="U14" s="68"/>
      <c r="V14" s="44">
        <f t="shared" si="22"/>
        <v>0</v>
      </c>
      <c r="W14" s="64"/>
      <c r="X14" s="65">
        <f t="shared" si="23"/>
        <v>0</v>
      </c>
      <c r="Y14" s="41"/>
      <c r="Z14" s="9">
        <f t="shared" si="24"/>
        <v>0</v>
      </c>
      <c r="AA14" s="41"/>
      <c r="AB14" s="9">
        <f t="shared" si="25"/>
        <v>0</v>
      </c>
      <c r="AC14" s="41"/>
      <c r="AD14" s="9">
        <f t="shared" si="26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14"/>
        <v>0</v>
      </c>
      <c r="G15" s="41"/>
      <c r="H15" s="9">
        <f t="shared" si="15"/>
        <v>0</v>
      </c>
      <c r="I15" s="69"/>
      <c r="J15" s="10">
        <f t="shared" si="16"/>
        <v>0</v>
      </c>
      <c r="K15" s="70"/>
      <c r="L15" s="67">
        <f t="shared" si="17"/>
        <v>0</v>
      </c>
      <c r="M15" s="66"/>
      <c r="N15" s="10">
        <f t="shared" si="18"/>
        <v>0</v>
      </c>
      <c r="O15" s="73"/>
      <c r="P15" s="72">
        <f t="shared" si="19"/>
        <v>0</v>
      </c>
      <c r="Q15" s="74"/>
      <c r="R15" s="72">
        <f t="shared" si="20"/>
        <v>0</v>
      </c>
      <c r="S15" s="30"/>
      <c r="T15" s="144">
        <f t="shared" si="21"/>
        <v>0</v>
      </c>
      <c r="U15" s="68"/>
      <c r="V15" s="44">
        <f t="shared" si="22"/>
        <v>0</v>
      </c>
      <c r="W15" s="64"/>
      <c r="X15" s="65">
        <f t="shared" si="23"/>
        <v>0</v>
      </c>
      <c r="Y15" s="41"/>
      <c r="Z15" s="9">
        <f t="shared" si="24"/>
        <v>0</v>
      </c>
      <c r="AA15" s="41"/>
      <c r="AB15" s="9">
        <f t="shared" si="25"/>
        <v>0</v>
      </c>
      <c r="AC15" s="41"/>
      <c r="AD15" s="9">
        <f t="shared" si="26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D16" s="11"/>
      <c r="E16" s="14"/>
      <c r="F16" s="9">
        <f t="shared" si="14"/>
        <v>0</v>
      </c>
      <c r="G16" s="41"/>
      <c r="H16" s="9">
        <f t="shared" si="15"/>
        <v>0</v>
      </c>
      <c r="I16" s="69"/>
      <c r="J16" s="10">
        <f t="shared" si="16"/>
        <v>0</v>
      </c>
      <c r="K16" s="70"/>
      <c r="L16" s="67">
        <f t="shared" si="17"/>
        <v>0</v>
      </c>
      <c r="M16" s="66"/>
      <c r="N16" s="10">
        <f t="shared" si="18"/>
        <v>0</v>
      </c>
      <c r="O16" s="73"/>
      <c r="P16" s="72">
        <f t="shared" si="19"/>
        <v>0</v>
      </c>
      <c r="Q16" s="74"/>
      <c r="R16" s="72">
        <f t="shared" si="20"/>
        <v>0</v>
      </c>
      <c r="S16" s="30"/>
      <c r="T16" s="144">
        <f t="shared" si="21"/>
        <v>0</v>
      </c>
      <c r="U16" s="68"/>
      <c r="V16" s="44">
        <f t="shared" si="22"/>
        <v>0</v>
      </c>
      <c r="W16" s="64"/>
      <c r="X16" s="65">
        <f t="shared" si="23"/>
        <v>0</v>
      </c>
      <c r="Y16" s="41"/>
      <c r="Z16" s="9">
        <f t="shared" si="24"/>
        <v>0</v>
      </c>
      <c r="AA16" s="41"/>
      <c r="AB16" s="9">
        <f t="shared" si="25"/>
        <v>0</v>
      </c>
      <c r="AC16" s="41"/>
      <c r="AD16" s="9">
        <f t="shared" si="26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D17" s="11"/>
      <c r="E17" s="14"/>
      <c r="F17" s="9">
        <f t="shared" si="14"/>
        <v>0</v>
      </c>
      <c r="G17" s="41"/>
      <c r="H17" s="9">
        <f t="shared" si="15"/>
        <v>0</v>
      </c>
      <c r="I17" s="69"/>
      <c r="J17" s="10">
        <f t="shared" si="16"/>
        <v>0</v>
      </c>
      <c r="K17" s="70"/>
      <c r="L17" s="67">
        <f t="shared" si="17"/>
        <v>0</v>
      </c>
      <c r="M17" s="66"/>
      <c r="N17" s="10">
        <f t="shared" si="18"/>
        <v>0</v>
      </c>
      <c r="O17" s="73"/>
      <c r="P17" s="72">
        <f t="shared" si="19"/>
        <v>0</v>
      </c>
      <c r="Q17" s="74"/>
      <c r="R17" s="72">
        <f t="shared" si="20"/>
        <v>0</v>
      </c>
      <c r="S17" s="30"/>
      <c r="T17" s="144">
        <f t="shared" si="21"/>
        <v>0</v>
      </c>
      <c r="U17" s="68"/>
      <c r="V17" s="44">
        <f t="shared" si="22"/>
        <v>0</v>
      </c>
      <c r="W17" s="64"/>
      <c r="X17" s="65">
        <f t="shared" si="23"/>
        <v>0</v>
      </c>
      <c r="Y17" s="41"/>
      <c r="Z17" s="9">
        <f t="shared" si="24"/>
        <v>0</v>
      </c>
      <c r="AA17" s="41"/>
      <c r="AB17" s="9">
        <f t="shared" si="25"/>
        <v>0</v>
      </c>
      <c r="AC17" s="41"/>
      <c r="AD17" s="9">
        <f t="shared" si="26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D18" s="11"/>
      <c r="E18" s="41"/>
      <c r="F18" s="9">
        <f t="shared" si="14"/>
        <v>0</v>
      </c>
      <c r="G18" s="41"/>
      <c r="H18" s="9">
        <f t="shared" si="15"/>
        <v>0</v>
      </c>
      <c r="I18" s="69"/>
      <c r="J18" s="10">
        <f t="shared" si="16"/>
        <v>0</v>
      </c>
      <c r="K18" s="70"/>
      <c r="L18" s="67">
        <f t="shared" si="17"/>
        <v>0</v>
      </c>
      <c r="M18" s="66"/>
      <c r="N18" s="10">
        <f t="shared" si="18"/>
        <v>0</v>
      </c>
      <c r="O18" s="73"/>
      <c r="P18" s="72">
        <f t="shared" si="19"/>
        <v>0</v>
      </c>
      <c r="Q18" s="74"/>
      <c r="R18" s="72">
        <f t="shared" si="20"/>
        <v>0</v>
      </c>
      <c r="S18" s="30"/>
      <c r="T18" s="144">
        <f t="shared" si="21"/>
        <v>0</v>
      </c>
      <c r="U18" s="68"/>
      <c r="V18" s="44">
        <f t="shared" si="22"/>
        <v>0</v>
      </c>
      <c r="W18" s="64"/>
      <c r="X18" s="65">
        <f t="shared" si="23"/>
        <v>0</v>
      </c>
      <c r="Y18" s="41"/>
      <c r="Z18" s="9">
        <f t="shared" si="24"/>
        <v>0</v>
      </c>
      <c r="AA18" s="41"/>
      <c r="AB18" s="9">
        <f t="shared" si="25"/>
        <v>0</v>
      </c>
      <c r="AC18" s="41"/>
      <c r="AD18" s="9">
        <f t="shared" si="26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D19" s="11"/>
      <c r="E19" s="41"/>
      <c r="F19" s="9">
        <f t="shared" si="14"/>
        <v>0</v>
      </c>
      <c r="G19" s="41"/>
      <c r="H19" s="9">
        <f t="shared" si="15"/>
        <v>0</v>
      </c>
      <c r="I19" s="69"/>
      <c r="J19" s="10">
        <f t="shared" si="16"/>
        <v>0</v>
      </c>
      <c r="K19" s="70"/>
      <c r="L19" s="67">
        <f t="shared" si="17"/>
        <v>0</v>
      </c>
      <c r="M19" s="66"/>
      <c r="N19" s="10">
        <f t="shared" si="18"/>
        <v>0</v>
      </c>
      <c r="O19" s="73"/>
      <c r="P19" s="72">
        <f t="shared" si="19"/>
        <v>0</v>
      </c>
      <c r="Q19" s="74"/>
      <c r="R19" s="72">
        <f t="shared" si="20"/>
        <v>0</v>
      </c>
      <c r="S19" s="30"/>
      <c r="T19" s="144">
        <f t="shared" si="21"/>
        <v>0</v>
      </c>
      <c r="U19" s="68"/>
      <c r="V19" s="44">
        <f t="shared" si="22"/>
        <v>0</v>
      </c>
      <c r="W19" s="64"/>
      <c r="X19" s="65">
        <f t="shared" si="23"/>
        <v>0</v>
      </c>
      <c r="Y19" s="41"/>
      <c r="Z19" s="9">
        <f t="shared" si="24"/>
        <v>0</v>
      </c>
      <c r="AA19" s="41"/>
      <c r="AB19" s="9">
        <f t="shared" si="25"/>
        <v>0</v>
      </c>
      <c r="AC19" s="41"/>
      <c r="AD19" s="9">
        <f t="shared" si="26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v>19</v>
      </c>
      <c r="B20" s="27"/>
      <c r="C20" s="27"/>
      <c r="D20" s="11"/>
      <c r="E20" s="14"/>
      <c r="F20" s="9">
        <f t="shared" si="14"/>
        <v>0</v>
      </c>
      <c r="G20" s="41"/>
      <c r="H20" s="9">
        <f t="shared" si="15"/>
        <v>0</v>
      </c>
      <c r="I20" s="69"/>
      <c r="J20" s="10">
        <f t="shared" si="16"/>
        <v>0</v>
      </c>
      <c r="K20" s="70"/>
      <c r="L20" s="67">
        <f t="shared" si="17"/>
        <v>0</v>
      </c>
      <c r="M20" s="66"/>
      <c r="N20" s="10">
        <f t="shared" si="18"/>
        <v>0</v>
      </c>
      <c r="O20" s="73"/>
      <c r="P20" s="72">
        <f t="shared" si="19"/>
        <v>0</v>
      </c>
      <c r="Q20" s="74"/>
      <c r="R20" s="72">
        <f t="shared" si="20"/>
        <v>0</v>
      </c>
      <c r="S20" s="30"/>
      <c r="T20" s="144">
        <f t="shared" si="21"/>
        <v>0</v>
      </c>
      <c r="U20" s="68"/>
      <c r="V20" s="44">
        <f t="shared" si="22"/>
        <v>0</v>
      </c>
      <c r="W20" s="64"/>
      <c r="X20" s="65">
        <f t="shared" si="23"/>
        <v>0</v>
      </c>
      <c r="Y20" s="41"/>
      <c r="Z20" s="9">
        <f t="shared" si="24"/>
        <v>0</v>
      </c>
      <c r="AA20" s="41"/>
      <c r="AB20" s="9">
        <f t="shared" si="25"/>
        <v>0</v>
      </c>
      <c r="AC20" s="41"/>
      <c r="AD20" s="9">
        <f t="shared" si="26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v>20</v>
      </c>
      <c r="B21" s="27"/>
      <c r="C21" s="27"/>
      <c r="F21" s="9">
        <f t="shared" si="14"/>
        <v>0</v>
      </c>
      <c r="G21" s="41"/>
      <c r="H21" s="9">
        <f t="shared" si="15"/>
        <v>0</v>
      </c>
      <c r="I21" s="69"/>
      <c r="J21" s="10">
        <f t="shared" si="16"/>
        <v>0</v>
      </c>
      <c r="K21" s="70"/>
      <c r="L21" s="67">
        <f t="shared" si="17"/>
        <v>0</v>
      </c>
      <c r="M21" s="66"/>
      <c r="N21" s="10">
        <f t="shared" si="18"/>
        <v>0</v>
      </c>
      <c r="O21" s="73"/>
      <c r="P21" s="72">
        <f t="shared" si="19"/>
        <v>0</v>
      </c>
      <c r="Q21" s="74"/>
      <c r="R21" s="72">
        <f t="shared" si="20"/>
        <v>0</v>
      </c>
      <c r="S21" s="30"/>
      <c r="T21" s="144">
        <f t="shared" si="21"/>
        <v>0</v>
      </c>
      <c r="U21" s="68"/>
      <c r="V21" s="44">
        <f t="shared" si="22"/>
        <v>0</v>
      </c>
      <c r="W21" s="64"/>
      <c r="X21" s="65">
        <f t="shared" si="23"/>
        <v>0</v>
      </c>
      <c r="Y21" s="41"/>
      <c r="Z21" s="9">
        <f t="shared" si="24"/>
        <v>0</v>
      </c>
      <c r="AA21" s="41"/>
      <c r="AB21" s="9">
        <f t="shared" si="25"/>
        <v>0</v>
      </c>
      <c r="AC21" s="41"/>
      <c r="AD21" s="9">
        <f t="shared" si="26"/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v>21</v>
      </c>
      <c r="B22" s="27"/>
      <c r="C22" s="27"/>
      <c r="F22" s="9">
        <f t="shared" si="14"/>
        <v>0</v>
      </c>
      <c r="G22" s="41"/>
      <c r="H22" s="9">
        <f t="shared" si="15"/>
        <v>0</v>
      </c>
      <c r="I22" s="69"/>
      <c r="J22" s="10">
        <f t="shared" si="16"/>
        <v>0</v>
      </c>
      <c r="K22" s="70"/>
      <c r="L22" s="67">
        <f t="shared" si="17"/>
        <v>0</v>
      </c>
      <c r="M22" s="66"/>
      <c r="N22" s="10">
        <f t="shared" si="18"/>
        <v>0</v>
      </c>
      <c r="O22" s="73"/>
      <c r="P22" s="72">
        <f t="shared" si="19"/>
        <v>0</v>
      </c>
      <c r="Q22" s="74"/>
      <c r="R22" s="72">
        <f t="shared" si="20"/>
        <v>0</v>
      </c>
      <c r="S22" s="30"/>
      <c r="T22" s="144">
        <f t="shared" si="21"/>
        <v>0</v>
      </c>
      <c r="U22" s="68"/>
      <c r="V22" s="44">
        <f t="shared" si="22"/>
        <v>0</v>
      </c>
      <c r="W22" s="64"/>
      <c r="X22" s="65">
        <f t="shared" si="23"/>
        <v>0</v>
      </c>
      <c r="Y22" s="41"/>
      <c r="Z22" s="9">
        <f t="shared" si="24"/>
        <v>0</v>
      </c>
      <c r="AA22" s="41"/>
      <c r="AB22" s="9">
        <f t="shared" si="25"/>
        <v>0</v>
      </c>
      <c r="AC22" s="41"/>
      <c r="AD22" s="9">
        <f t="shared" si="26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v>22</v>
      </c>
      <c r="B23" s="27"/>
      <c r="C23" s="27"/>
      <c r="F23" s="9">
        <f t="shared" si="14"/>
        <v>0</v>
      </c>
      <c r="G23" s="41"/>
      <c r="H23" s="9">
        <f t="shared" si="15"/>
        <v>0</v>
      </c>
      <c r="I23" s="69"/>
      <c r="J23" s="10">
        <f t="shared" si="16"/>
        <v>0</v>
      </c>
      <c r="K23" s="70"/>
      <c r="L23" s="67">
        <f t="shared" si="17"/>
        <v>0</v>
      </c>
      <c r="M23" s="66"/>
      <c r="N23" s="10">
        <f t="shared" si="18"/>
        <v>0</v>
      </c>
      <c r="O23" s="73"/>
      <c r="P23" s="72">
        <f t="shared" si="19"/>
        <v>0</v>
      </c>
      <c r="Q23" s="74"/>
      <c r="R23" s="72">
        <f t="shared" si="20"/>
        <v>0</v>
      </c>
      <c r="S23" s="30"/>
      <c r="T23" s="144">
        <f t="shared" si="21"/>
        <v>0</v>
      </c>
      <c r="U23" s="68"/>
      <c r="V23" s="44">
        <f t="shared" si="22"/>
        <v>0</v>
      </c>
      <c r="W23" s="64"/>
      <c r="X23" s="65">
        <f t="shared" si="23"/>
        <v>0</v>
      </c>
      <c r="Y23" s="41"/>
      <c r="Z23" s="9">
        <f t="shared" si="24"/>
        <v>0</v>
      </c>
      <c r="AA23" s="41"/>
      <c r="AB23" s="9">
        <f t="shared" si="25"/>
        <v>0</v>
      </c>
      <c r="AC23" s="41"/>
      <c r="AD23" s="9">
        <f t="shared" si="26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v>23</v>
      </c>
      <c r="B24" s="27"/>
      <c r="C24" s="27"/>
      <c r="F24" s="9">
        <f t="shared" si="14"/>
        <v>0</v>
      </c>
      <c r="G24" s="41"/>
      <c r="H24" s="9">
        <f t="shared" si="15"/>
        <v>0</v>
      </c>
      <c r="I24" s="69"/>
      <c r="J24" s="10">
        <f t="shared" si="16"/>
        <v>0</v>
      </c>
      <c r="K24" s="70"/>
      <c r="L24" s="67">
        <f t="shared" si="17"/>
        <v>0</v>
      </c>
      <c r="M24" s="66"/>
      <c r="N24" s="10">
        <f t="shared" si="18"/>
        <v>0</v>
      </c>
      <c r="O24" s="73"/>
      <c r="P24" s="72">
        <f t="shared" si="19"/>
        <v>0</v>
      </c>
      <c r="Q24" s="74"/>
      <c r="R24" s="72">
        <f t="shared" si="20"/>
        <v>0</v>
      </c>
      <c r="S24" s="30"/>
      <c r="T24" s="144">
        <f t="shared" si="21"/>
        <v>0</v>
      </c>
      <c r="U24" s="68"/>
      <c r="V24" s="44">
        <f t="shared" si="22"/>
        <v>0</v>
      </c>
      <c r="W24" s="64"/>
      <c r="X24" s="65">
        <f t="shared" si="23"/>
        <v>0</v>
      </c>
      <c r="Y24" s="41"/>
      <c r="Z24" s="9">
        <f t="shared" si="24"/>
        <v>0</v>
      </c>
      <c r="AA24" s="41"/>
      <c r="AB24" s="9">
        <f t="shared" si="25"/>
        <v>0</v>
      </c>
      <c r="AC24" s="41"/>
      <c r="AD24" s="9">
        <f t="shared" si="26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v>24</v>
      </c>
      <c r="B25" s="27"/>
      <c r="C25" s="27"/>
      <c r="F25" s="9">
        <f t="shared" si="14"/>
        <v>0</v>
      </c>
      <c r="G25" s="41"/>
      <c r="H25" s="9">
        <f t="shared" si="15"/>
        <v>0</v>
      </c>
      <c r="I25" s="69"/>
      <c r="J25" s="10">
        <f t="shared" si="16"/>
        <v>0</v>
      </c>
      <c r="K25" s="70"/>
      <c r="L25" s="67">
        <f t="shared" si="17"/>
        <v>0</v>
      </c>
      <c r="M25" s="66"/>
      <c r="N25" s="10">
        <f t="shared" si="18"/>
        <v>0</v>
      </c>
      <c r="O25" s="73"/>
      <c r="P25" s="72">
        <f t="shared" si="19"/>
        <v>0</v>
      </c>
      <c r="Q25" s="74"/>
      <c r="R25" s="72">
        <f t="shared" si="20"/>
        <v>0</v>
      </c>
      <c r="S25" s="30"/>
      <c r="T25" s="144">
        <f t="shared" si="21"/>
        <v>0</v>
      </c>
      <c r="U25" s="68"/>
      <c r="V25" s="44">
        <f t="shared" si="22"/>
        <v>0</v>
      </c>
      <c r="W25" s="64"/>
      <c r="X25" s="65">
        <f t="shared" si="23"/>
        <v>0</v>
      </c>
      <c r="Y25" s="41"/>
      <c r="Z25" s="9">
        <f t="shared" si="24"/>
        <v>0</v>
      </c>
      <c r="AA25" s="41"/>
      <c r="AB25" s="9">
        <f t="shared" si="25"/>
        <v>0</v>
      </c>
      <c r="AC25" s="41"/>
      <c r="AD25" s="9">
        <f t="shared" si="26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v>25</v>
      </c>
      <c r="B26" s="27"/>
      <c r="C26" s="27"/>
      <c r="F26" s="9">
        <f t="shared" si="14"/>
        <v>0</v>
      </c>
      <c r="G26" s="41"/>
      <c r="H26" s="9">
        <f t="shared" si="15"/>
        <v>0</v>
      </c>
      <c r="I26" s="69"/>
      <c r="J26" s="10">
        <f t="shared" si="16"/>
        <v>0</v>
      </c>
      <c r="K26" s="70"/>
      <c r="L26" s="67">
        <f t="shared" si="17"/>
        <v>0</v>
      </c>
      <c r="M26" s="66"/>
      <c r="N26" s="10">
        <f t="shared" si="18"/>
        <v>0</v>
      </c>
      <c r="O26" s="73"/>
      <c r="P26" s="72">
        <f t="shared" si="19"/>
        <v>0</v>
      </c>
      <c r="Q26" s="74"/>
      <c r="R26" s="72">
        <f t="shared" si="20"/>
        <v>0</v>
      </c>
      <c r="S26" s="30"/>
      <c r="T26" s="144">
        <f t="shared" si="21"/>
        <v>0</v>
      </c>
      <c r="U26" s="68"/>
      <c r="V26" s="44">
        <f t="shared" si="22"/>
        <v>0</v>
      </c>
      <c r="W26" s="64"/>
      <c r="X26" s="65">
        <f t="shared" si="23"/>
        <v>0</v>
      </c>
      <c r="Y26" s="41"/>
      <c r="Z26" s="9">
        <f t="shared" si="24"/>
        <v>0</v>
      </c>
      <c r="AA26" s="41"/>
      <c r="AB26" s="9">
        <f t="shared" si="25"/>
        <v>0</v>
      </c>
      <c r="AC26" s="41"/>
      <c r="AD26" s="9">
        <f t="shared" si="26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v>26</v>
      </c>
      <c r="B27" s="27"/>
      <c r="C27" s="27"/>
      <c r="F27" s="9">
        <f t="shared" si="14"/>
        <v>0</v>
      </c>
      <c r="G27" s="41"/>
      <c r="H27" s="9">
        <f t="shared" si="15"/>
        <v>0</v>
      </c>
      <c r="I27" s="69"/>
      <c r="J27" s="10">
        <f t="shared" si="16"/>
        <v>0</v>
      </c>
      <c r="K27" s="70"/>
      <c r="L27" s="67">
        <f t="shared" si="17"/>
        <v>0</v>
      </c>
      <c r="M27" s="66"/>
      <c r="N27" s="10">
        <f t="shared" si="18"/>
        <v>0</v>
      </c>
      <c r="O27" s="73"/>
      <c r="P27" s="72">
        <f t="shared" si="19"/>
        <v>0</v>
      </c>
      <c r="Q27" s="74"/>
      <c r="R27" s="72">
        <f t="shared" si="20"/>
        <v>0</v>
      </c>
      <c r="S27" s="30"/>
      <c r="T27" s="144">
        <f t="shared" si="21"/>
        <v>0</v>
      </c>
      <c r="U27" s="68"/>
      <c r="V27" s="44">
        <f t="shared" si="22"/>
        <v>0</v>
      </c>
      <c r="W27" s="64"/>
      <c r="X27" s="65">
        <f t="shared" si="23"/>
        <v>0</v>
      </c>
      <c r="Y27" s="41"/>
      <c r="Z27" s="9">
        <f t="shared" si="24"/>
        <v>0</v>
      </c>
      <c r="AA27" s="41"/>
      <c r="AB27" s="9">
        <f t="shared" si="25"/>
        <v>0</v>
      </c>
      <c r="AC27" s="41"/>
      <c r="AD27" s="9">
        <f t="shared" si="26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v>27</v>
      </c>
      <c r="B28" s="27"/>
      <c r="C28" s="27"/>
      <c r="F28" s="9">
        <f t="shared" si="14"/>
        <v>0</v>
      </c>
      <c r="G28" s="41"/>
      <c r="H28" s="9">
        <f t="shared" si="15"/>
        <v>0</v>
      </c>
      <c r="I28" s="69"/>
      <c r="J28" s="10">
        <f t="shared" si="16"/>
        <v>0</v>
      </c>
      <c r="K28" s="70"/>
      <c r="L28" s="67">
        <f t="shared" si="17"/>
        <v>0</v>
      </c>
      <c r="M28" s="66"/>
      <c r="N28" s="10">
        <f t="shared" si="18"/>
        <v>0</v>
      </c>
      <c r="O28" s="73"/>
      <c r="P28" s="72">
        <f t="shared" si="19"/>
        <v>0</v>
      </c>
      <c r="Q28" s="74"/>
      <c r="R28" s="72">
        <f t="shared" si="20"/>
        <v>0</v>
      </c>
      <c r="S28" s="30"/>
      <c r="T28" s="144">
        <f t="shared" si="21"/>
        <v>0</v>
      </c>
      <c r="U28" s="68"/>
      <c r="V28" s="44">
        <f t="shared" si="22"/>
        <v>0</v>
      </c>
      <c r="W28" s="64"/>
      <c r="X28" s="65">
        <f t="shared" si="23"/>
        <v>0</v>
      </c>
      <c r="Y28" s="41"/>
      <c r="Z28" s="9">
        <f t="shared" si="24"/>
        <v>0</v>
      </c>
      <c r="AA28" s="41"/>
      <c r="AB28" s="9">
        <f t="shared" si="25"/>
        <v>0</v>
      </c>
      <c r="AC28" s="41"/>
      <c r="AD28" s="9">
        <f t="shared" si="26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v>28</v>
      </c>
      <c r="B29" s="27"/>
      <c r="C29" s="27"/>
      <c r="F29" s="9">
        <f t="shared" si="14"/>
        <v>0</v>
      </c>
      <c r="G29" s="41"/>
      <c r="H29" s="9">
        <f t="shared" si="15"/>
        <v>0</v>
      </c>
      <c r="I29" s="69"/>
      <c r="J29" s="10">
        <f t="shared" si="16"/>
        <v>0</v>
      </c>
      <c r="K29" s="70"/>
      <c r="L29" s="67">
        <f t="shared" si="17"/>
        <v>0</v>
      </c>
      <c r="M29" s="66"/>
      <c r="N29" s="10">
        <f t="shared" si="18"/>
        <v>0</v>
      </c>
      <c r="O29" s="73"/>
      <c r="P29" s="72">
        <f t="shared" si="19"/>
        <v>0</v>
      </c>
      <c r="Q29" s="74"/>
      <c r="R29" s="72">
        <f t="shared" si="20"/>
        <v>0</v>
      </c>
      <c r="S29" s="30"/>
      <c r="T29" s="144">
        <f t="shared" si="21"/>
        <v>0</v>
      </c>
      <c r="U29" s="68"/>
      <c r="V29" s="44">
        <f t="shared" si="22"/>
        <v>0</v>
      </c>
      <c r="W29" s="64"/>
      <c r="X29" s="65">
        <f t="shared" si="23"/>
        <v>0</v>
      </c>
      <c r="Y29" s="41"/>
      <c r="Z29" s="9">
        <f t="shared" si="24"/>
        <v>0</v>
      </c>
      <c r="AA29" s="41"/>
      <c r="AB29" s="9">
        <f t="shared" si="25"/>
        <v>0</v>
      </c>
      <c r="AC29" s="41"/>
      <c r="AD29" s="9">
        <f t="shared" si="26"/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</sheetData>
  <sortState xmlns:xlrd2="http://schemas.microsoft.com/office/spreadsheetml/2017/richdata2" ref="B2:AJ1847">
    <sortCondition descending="1" ref="D2:D1847"/>
  </sortState>
  <pageMargins left="0.25" right="0.25" top="0.75" bottom="0.75" header="0.3" footer="0.3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093C-B979-48B8-B14E-86B2C35F11F5}">
  <sheetPr>
    <pageSetUpPr fitToPage="1"/>
  </sheetPr>
  <dimension ref="A1:AJ1848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99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170" t="s">
        <v>304</v>
      </c>
      <c r="C2" s="170" t="s">
        <v>305</v>
      </c>
      <c r="D2" s="169">
        <f>X2+AD2</f>
        <v>1184</v>
      </c>
      <c r="E2" s="41"/>
      <c r="F2" s="9">
        <f t="shared" ref="F2:F10" si="0">ROUNDDOWN(IF(E2=0,0,(1010/((60.38/E2)^1.1765))-10),0)</f>
        <v>0</v>
      </c>
      <c r="G2" s="41"/>
      <c r="H2" s="9">
        <f t="shared" ref="H2:H10" si="1">ROUNDDOWN(IF(G2=0,0,(1010/((62.58/G2)^1.0309))-10),0)</f>
        <v>0</v>
      </c>
      <c r="I2" s="69"/>
      <c r="J2" s="10">
        <f t="shared" ref="J2:J10" si="2">ROUNDDOWN(IF(I2=0,0,(1010/((60.38/I2)^1.1765))-10),0)</f>
        <v>0</v>
      </c>
      <c r="K2" s="70"/>
      <c r="L2" s="67">
        <f t="shared" ref="L2:L10" si="3">ROUNDDOWN(IF(K2=0,0,(1010/((18.28/K2)^1.2195))-10),0)</f>
        <v>0</v>
      </c>
      <c r="M2" s="66"/>
      <c r="N2" s="10">
        <f t="shared" ref="N2:N10" si="4">ROUNDDOWN(IF(M2=0,0,(1010/((71.02/M2)^1.1765))-10),0)</f>
        <v>0</v>
      </c>
      <c r="O2" s="73"/>
      <c r="P2" s="72">
        <f t="shared" ref="P2:P10" si="5">ROUNDDOWN(IF(O2=0,0,(1010/((60.38/O2)^1.1765))-10),0)</f>
        <v>0</v>
      </c>
      <c r="Q2" s="74"/>
      <c r="R2" s="72">
        <f t="shared" ref="R2:R10" si="6">ROUNDDOWN(IF(Q2=0,0,(1010/((71.02/Q2)^1.1765))-10),0)</f>
        <v>0</v>
      </c>
      <c r="S2" s="30"/>
      <c r="T2" s="144">
        <f t="shared" ref="T2:T10" si="7">ROUNDDOWN(IF(S2=0,0,(1010/((18.28/S2)^1.2195))-10),0)</f>
        <v>0</v>
      </c>
      <c r="U2" s="68"/>
      <c r="V2" s="44">
        <f t="shared" ref="V2:V10" si="8">ROUNDDOWN(IF(U2=0,0,(1010/((71.02/U2)^1.1765))-10),0)</f>
        <v>0</v>
      </c>
      <c r="W2" s="148">
        <v>13.33</v>
      </c>
      <c r="X2" s="149">
        <f t="shared" ref="X2:X10" si="9">ROUNDDOWN(IF(W2=0,0,(1010/((18.28/W2)^1.2195))-10),0)</f>
        <v>677</v>
      </c>
      <c r="Y2" s="41">
        <v>29.72</v>
      </c>
      <c r="Z2" s="9">
        <f t="shared" ref="Z2:Z10" si="10">ROUNDDOWN(IF(Y2=0,0,(1010/((62.58/Y2)^1.0309))-10),0)</f>
        <v>458</v>
      </c>
      <c r="AA2" s="41">
        <v>30.25</v>
      </c>
      <c r="AB2" s="9">
        <f t="shared" ref="AB2:AB10" si="11">ROUNDDOWN(IF(AA2=0,0,(1010/((71.02/AA2)^1.1765))-10),0)</f>
        <v>360</v>
      </c>
      <c r="AC2" s="146">
        <v>34.200000000000003</v>
      </c>
      <c r="AD2" s="147">
        <f t="shared" ref="AD2:AD10" si="12">ROUNDDOWN(IF(AC2=0,0,(1010/((60.38/AC2)^1.1765))-10),0)</f>
        <v>507</v>
      </c>
      <c r="AE2" s="2"/>
      <c r="AF2" s="2"/>
      <c r="AG2" s="2"/>
      <c r="AH2" s="2"/>
      <c r="AI2" s="2"/>
      <c r="AJ2" s="2"/>
    </row>
    <row r="3" spans="1:36" x14ac:dyDescent="0.25">
      <c r="A3" s="27">
        <f t="shared" ref="A3:A19" si="13">A2+1</f>
        <v>2</v>
      </c>
      <c r="B3" s="170" t="s">
        <v>303</v>
      </c>
      <c r="C3" s="170" t="s">
        <v>305</v>
      </c>
      <c r="D3" s="169">
        <f>X3+AD3</f>
        <v>1077</v>
      </c>
      <c r="E3" s="41"/>
      <c r="F3" s="9">
        <f t="shared" si="0"/>
        <v>0</v>
      </c>
      <c r="G3" s="41"/>
      <c r="H3" s="9">
        <f t="shared" si="1"/>
        <v>0</v>
      </c>
      <c r="I3" s="69"/>
      <c r="J3" s="10">
        <f t="shared" si="2"/>
        <v>0</v>
      </c>
      <c r="K3" s="70"/>
      <c r="L3" s="67">
        <f t="shared" si="3"/>
        <v>0</v>
      </c>
      <c r="M3" s="66"/>
      <c r="N3" s="10">
        <f t="shared" si="4"/>
        <v>0</v>
      </c>
      <c r="O3" s="73"/>
      <c r="P3" s="72">
        <f t="shared" si="5"/>
        <v>0</v>
      </c>
      <c r="Q3" s="74"/>
      <c r="R3" s="72">
        <f t="shared" si="6"/>
        <v>0</v>
      </c>
      <c r="S3" s="30"/>
      <c r="T3" s="144">
        <f t="shared" si="7"/>
        <v>0</v>
      </c>
      <c r="U3" s="68"/>
      <c r="V3" s="44">
        <f t="shared" si="8"/>
        <v>0</v>
      </c>
      <c r="W3" s="148">
        <v>11.47</v>
      </c>
      <c r="X3" s="149">
        <f t="shared" si="9"/>
        <v>562</v>
      </c>
      <c r="Y3" s="41">
        <v>33.020000000000003</v>
      </c>
      <c r="Z3" s="9">
        <f t="shared" si="10"/>
        <v>512</v>
      </c>
      <c r="AA3" s="41">
        <v>21.78</v>
      </c>
      <c r="AB3" s="9">
        <f t="shared" si="11"/>
        <v>241</v>
      </c>
      <c r="AC3" s="146">
        <v>34.659999999999997</v>
      </c>
      <c r="AD3" s="147">
        <f t="shared" si="12"/>
        <v>515</v>
      </c>
      <c r="AE3" s="2"/>
      <c r="AF3" s="2"/>
      <c r="AG3" s="2"/>
      <c r="AH3" s="2"/>
      <c r="AI3" s="2"/>
      <c r="AJ3" s="2"/>
    </row>
    <row r="4" spans="1:36" x14ac:dyDescent="0.25">
      <c r="A4" s="27">
        <f t="shared" si="13"/>
        <v>3</v>
      </c>
      <c r="B4" s="27" t="s">
        <v>195</v>
      </c>
      <c r="C4" s="27" t="s">
        <v>8</v>
      </c>
      <c r="D4" s="109">
        <f>J4+L4</f>
        <v>938</v>
      </c>
      <c r="E4" s="41"/>
      <c r="F4" s="9">
        <f t="shared" si="0"/>
        <v>0</v>
      </c>
      <c r="G4" s="41"/>
      <c r="H4" s="9">
        <f t="shared" si="1"/>
        <v>0</v>
      </c>
      <c r="I4" s="146">
        <v>29.61</v>
      </c>
      <c r="J4" s="147">
        <f t="shared" si="2"/>
        <v>426</v>
      </c>
      <c r="K4" s="157">
        <v>10.65</v>
      </c>
      <c r="L4" s="158">
        <f t="shared" si="3"/>
        <v>512</v>
      </c>
      <c r="M4" s="66">
        <v>34.78</v>
      </c>
      <c r="N4" s="10">
        <f t="shared" si="4"/>
        <v>426</v>
      </c>
      <c r="O4" s="159"/>
      <c r="P4" s="72">
        <f t="shared" si="5"/>
        <v>0</v>
      </c>
      <c r="Q4" s="74"/>
      <c r="R4" s="72">
        <f t="shared" si="6"/>
        <v>0</v>
      </c>
      <c r="S4" s="30"/>
      <c r="T4" s="160">
        <f t="shared" si="7"/>
        <v>0</v>
      </c>
      <c r="U4" s="68"/>
      <c r="V4" s="44">
        <f t="shared" si="8"/>
        <v>0</v>
      </c>
      <c r="W4" s="161"/>
      <c r="X4" s="162">
        <f t="shared" si="9"/>
        <v>0</v>
      </c>
      <c r="Y4" s="41"/>
      <c r="Z4" s="9">
        <f t="shared" si="10"/>
        <v>0</v>
      </c>
      <c r="AA4" s="41"/>
      <c r="AB4" s="9">
        <f t="shared" si="11"/>
        <v>0</v>
      </c>
      <c r="AC4" s="41"/>
      <c r="AD4" s="9">
        <f t="shared" si="12"/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170" t="s">
        <v>164</v>
      </c>
      <c r="C5" s="170" t="s">
        <v>28</v>
      </c>
      <c r="D5" s="169">
        <f>J5+P5</f>
        <v>936</v>
      </c>
      <c r="E5" s="41"/>
      <c r="F5" s="9">
        <f t="shared" si="0"/>
        <v>0</v>
      </c>
      <c r="G5" s="41"/>
      <c r="H5" s="9">
        <f t="shared" si="1"/>
        <v>0</v>
      </c>
      <c r="I5" s="146">
        <v>32.44</v>
      </c>
      <c r="J5" s="147">
        <f t="shared" si="2"/>
        <v>476</v>
      </c>
      <c r="K5" s="70"/>
      <c r="L5" s="67">
        <f t="shared" si="3"/>
        <v>0</v>
      </c>
      <c r="M5" s="66"/>
      <c r="N5" s="10">
        <f t="shared" si="4"/>
        <v>0</v>
      </c>
      <c r="O5" s="148">
        <v>31.56</v>
      </c>
      <c r="P5" s="147">
        <f t="shared" si="5"/>
        <v>460</v>
      </c>
      <c r="Q5" s="74"/>
      <c r="R5" s="72">
        <f t="shared" si="6"/>
        <v>0</v>
      </c>
      <c r="S5" s="68"/>
      <c r="T5" s="144">
        <f t="shared" si="7"/>
        <v>0</v>
      </c>
      <c r="U5" s="68"/>
      <c r="V5" s="44">
        <f t="shared" si="8"/>
        <v>0</v>
      </c>
      <c r="W5" s="64"/>
      <c r="X5" s="65">
        <f t="shared" si="9"/>
        <v>0</v>
      </c>
      <c r="Y5" s="41"/>
      <c r="Z5" s="9">
        <f t="shared" si="10"/>
        <v>0</v>
      </c>
      <c r="AA5" s="41"/>
      <c r="AB5" s="9">
        <f t="shared" si="11"/>
        <v>0</v>
      </c>
      <c r="AC5" s="41">
        <v>31.1</v>
      </c>
      <c r="AD5" s="9">
        <f t="shared" si="12"/>
        <v>452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 t="s">
        <v>130</v>
      </c>
      <c r="C6" s="27" t="s">
        <v>28</v>
      </c>
      <c r="D6" s="11">
        <f>R6</f>
        <v>529</v>
      </c>
      <c r="E6" s="41"/>
      <c r="F6" s="9">
        <f t="shared" si="0"/>
        <v>0</v>
      </c>
      <c r="G6" s="41"/>
      <c r="H6" s="9">
        <f t="shared" si="1"/>
        <v>0</v>
      </c>
      <c r="I6" s="69"/>
      <c r="J6" s="10">
        <f t="shared" si="2"/>
        <v>0</v>
      </c>
      <c r="K6" s="70"/>
      <c r="L6" s="67">
        <f t="shared" si="3"/>
        <v>0</v>
      </c>
      <c r="M6" s="66"/>
      <c r="N6" s="10">
        <f t="shared" si="4"/>
        <v>0</v>
      </c>
      <c r="O6" s="73"/>
      <c r="P6" s="72">
        <f t="shared" si="5"/>
        <v>0</v>
      </c>
      <c r="Q6" s="146">
        <v>41.71</v>
      </c>
      <c r="R6" s="147">
        <f t="shared" si="6"/>
        <v>529</v>
      </c>
      <c r="S6" s="30"/>
      <c r="T6" s="144">
        <f t="shared" si="7"/>
        <v>0</v>
      </c>
      <c r="U6" s="68"/>
      <c r="V6" s="44">
        <f t="shared" si="8"/>
        <v>0</v>
      </c>
      <c r="W6" s="64"/>
      <c r="X6" s="65">
        <f t="shared" si="9"/>
        <v>0</v>
      </c>
      <c r="Y6" s="41"/>
      <c r="Z6" s="9">
        <f t="shared" si="10"/>
        <v>0</v>
      </c>
      <c r="AA6" s="41"/>
      <c r="AB6" s="9">
        <f t="shared" si="11"/>
        <v>0</v>
      </c>
      <c r="AC6" s="41"/>
      <c r="AD6" s="9">
        <f t="shared" si="12"/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/>
      <c r="C7" s="27"/>
      <c r="D7" s="11"/>
      <c r="E7" s="41"/>
      <c r="F7" s="9">
        <f t="shared" si="0"/>
        <v>0</v>
      </c>
      <c r="G7" s="41"/>
      <c r="H7" s="9">
        <f t="shared" si="1"/>
        <v>0</v>
      </c>
      <c r="I7" s="69"/>
      <c r="J7" s="10">
        <f t="shared" si="2"/>
        <v>0</v>
      </c>
      <c r="K7" s="70"/>
      <c r="L7" s="67">
        <f t="shared" si="3"/>
        <v>0</v>
      </c>
      <c r="M7" s="66"/>
      <c r="N7" s="10">
        <f t="shared" si="4"/>
        <v>0</v>
      </c>
      <c r="O7" s="73"/>
      <c r="P7" s="72">
        <f t="shared" si="5"/>
        <v>0</v>
      </c>
      <c r="Q7" s="74"/>
      <c r="R7" s="72">
        <f t="shared" si="6"/>
        <v>0</v>
      </c>
      <c r="S7" s="30"/>
      <c r="T7" s="144">
        <f t="shared" si="7"/>
        <v>0</v>
      </c>
      <c r="U7" s="68"/>
      <c r="V7" s="44">
        <f t="shared" si="8"/>
        <v>0</v>
      </c>
      <c r="W7" s="64"/>
      <c r="X7" s="65">
        <f t="shared" si="9"/>
        <v>0</v>
      </c>
      <c r="Y7" s="41"/>
      <c r="Z7" s="9">
        <f t="shared" si="10"/>
        <v>0</v>
      </c>
      <c r="AA7" s="41"/>
      <c r="AB7" s="9">
        <f t="shared" si="11"/>
        <v>0</v>
      </c>
      <c r="AC7" s="41"/>
      <c r="AD7" s="9">
        <f t="shared" si="12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/>
      <c r="C8" s="27"/>
      <c r="D8" s="11"/>
      <c r="E8" s="14"/>
      <c r="F8" s="9">
        <f t="shared" si="0"/>
        <v>0</v>
      </c>
      <c r="G8" s="41"/>
      <c r="H8" s="9">
        <f t="shared" si="1"/>
        <v>0</v>
      </c>
      <c r="I8" s="69"/>
      <c r="J8" s="10">
        <f t="shared" si="2"/>
        <v>0</v>
      </c>
      <c r="K8" s="70"/>
      <c r="L8" s="67">
        <f t="shared" si="3"/>
        <v>0</v>
      </c>
      <c r="M8" s="66"/>
      <c r="N8" s="10">
        <f t="shared" si="4"/>
        <v>0</v>
      </c>
      <c r="O8" s="73"/>
      <c r="P8" s="72">
        <f t="shared" si="5"/>
        <v>0</v>
      </c>
      <c r="Q8" s="74"/>
      <c r="R8" s="72">
        <f t="shared" si="6"/>
        <v>0</v>
      </c>
      <c r="S8" s="30"/>
      <c r="T8" s="144">
        <f t="shared" si="7"/>
        <v>0</v>
      </c>
      <c r="U8" s="68"/>
      <c r="V8" s="44">
        <f t="shared" si="8"/>
        <v>0</v>
      </c>
      <c r="W8" s="64"/>
      <c r="X8" s="65">
        <f t="shared" si="9"/>
        <v>0</v>
      </c>
      <c r="Y8" s="41"/>
      <c r="Z8" s="9">
        <f t="shared" si="10"/>
        <v>0</v>
      </c>
      <c r="AA8" s="41"/>
      <c r="AB8" s="9">
        <f t="shared" si="11"/>
        <v>0</v>
      </c>
      <c r="AC8" s="41"/>
      <c r="AD8" s="9">
        <f t="shared" si="12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/>
      <c r="C9" s="27"/>
      <c r="D9" s="11"/>
      <c r="E9" s="14"/>
      <c r="F9" s="9">
        <f t="shared" si="0"/>
        <v>0</v>
      </c>
      <c r="G9" s="41"/>
      <c r="H9" s="9">
        <f t="shared" si="1"/>
        <v>0</v>
      </c>
      <c r="I9" s="69"/>
      <c r="J9" s="10">
        <f t="shared" si="2"/>
        <v>0</v>
      </c>
      <c r="K9" s="70"/>
      <c r="L9" s="67">
        <f t="shared" si="3"/>
        <v>0</v>
      </c>
      <c r="M9" s="66"/>
      <c r="N9" s="10">
        <f t="shared" si="4"/>
        <v>0</v>
      </c>
      <c r="O9" s="73"/>
      <c r="P9" s="72">
        <f t="shared" si="5"/>
        <v>0</v>
      </c>
      <c r="Q9" s="74"/>
      <c r="R9" s="72">
        <f t="shared" si="6"/>
        <v>0</v>
      </c>
      <c r="S9" s="30"/>
      <c r="T9" s="144">
        <f t="shared" si="7"/>
        <v>0</v>
      </c>
      <c r="U9" s="68"/>
      <c r="V9" s="44">
        <f t="shared" si="8"/>
        <v>0</v>
      </c>
      <c r="W9" s="64"/>
      <c r="X9" s="65">
        <f t="shared" si="9"/>
        <v>0</v>
      </c>
      <c r="Y9" s="41"/>
      <c r="Z9" s="9">
        <f t="shared" si="10"/>
        <v>0</v>
      </c>
      <c r="AA9" s="41"/>
      <c r="AB9" s="9">
        <f t="shared" si="11"/>
        <v>0</v>
      </c>
      <c r="AC9" s="41"/>
      <c r="AD9" s="9">
        <f t="shared" si="12"/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/>
      <c r="C10" s="27"/>
      <c r="D10" s="11"/>
      <c r="E10" s="41"/>
      <c r="F10" s="9">
        <f t="shared" si="0"/>
        <v>0</v>
      </c>
      <c r="G10" s="41"/>
      <c r="H10" s="9">
        <f t="shared" si="1"/>
        <v>0</v>
      </c>
      <c r="I10" s="69"/>
      <c r="J10" s="10">
        <f t="shared" si="2"/>
        <v>0</v>
      </c>
      <c r="K10" s="70"/>
      <c r="L10" s="67">
        <f t="shared" si="3"/>
        <v>0</v>
      </c>
      <c r="M10" s="66"/>
      <c r="N10" s="10">
        <f t="shared" si="4"/>
        <v>0</v>
      </c>
      <c r="O10" s="73"/>
      <c r="P10" s="72">
        <f t="shared" si="5"/>
        <v>0</v>
      </c>
      <c r="Q10" s="74"/>
      <c r="R10" s="72">
        <f t="shared" si="6"/>
        <v>0</v>
      </c>
      <c r="S10" s="30"/>
      <c r="T10" s="144">
        <f t="shared" si="7"/>
        <v>0</v>
      </c>
      <c r="U10" s="68"/>
      <c r="V10" s="44">
        <f t="shared" si="8"/>
        <v>0</v>
      </c>
      <c r="W10" s="64"/>
      <c r="X10" s="65">
        <f t="shared" si="9"/>
        <v>0</v>
      </c>
      <c r="Y10" s="41"/>
      <c r="Z10" s="9">
        <f t="shared" si="10"/>
        <v>0</v>
      </c>
      <c r="AA10" s="41"/>
      <c r="AB10" s="9">
        <f t="shared" si="11"/>
        <v>0</v>
      </c>
      <c r="AC10" s="41"/>
      <c r="AD10" s="9">
        <f t="shared" si="12"/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/>
      <c r="C11" s="27"/>
      <c r="D11" s="11"/>
      <c r="E11" s="41"/>
      <c r="F11" s="9">
        <f t="shared" ref="F11:F29" si="14">ROUNDDOWN(IF(E11=0,0,(1010/((60.38/E11)^1.1765))-10),0)</f>
        <v>0</v>
      </c>
      <c r="G11" s="41"/>
      <c r="H11" s="9">
        <f t="shared" ref="H11:H29" si="15">ROUNDDOWN(IF(G11=0,0,(1010/((62.58/G11)^1.0309))-10),0)</f>
        <v>0</v>
      </c>
      <c r="I11" s="69"/>
      <c r="J11" s="10">
        <f t="shared" ref="J11:J29" si="16">ROUNDDOWN(IF(I11=0,0,(1010/((60.38/I11)^1.1765))-10),0)</f>
        <v>0</v>
      </c>
      <c r="K11" s="70"/>
      <c r="L11" s="67">
        <f t="shared" ref="L11:L29" si="17">ROUNDDOWN(IF(K11=0,0,(1010/((18.28/K11)^1.2195))-10),0)</f>
        <v>0</v>
      </c>
      <c r="M11" s="66"/>
      <c r="N11" s="10">
        <f t="shared" ref="N11:N29" si="18">ROUNDDOWN(IF(M11=0,0,(1010/((71.02/M11)^1.1765))-10),0)</f>
        <v>0</v>
      </c>
      <c r="O11" s="73"/>
      <c r="P11" s="72">
        <f t="shared" ref="P11:P29" si="19">ROUNDDOWN(IF(O11=0,0,(1010/((60.38/O11)^1.1765))-10),0)</f>
        <v>0</v>
      </c>
      <c r="Q11" s="74"/>
      <c r="R11" s="72">
        <f t="shared" ref="R11:R29" si="20">ROUNDDOWN(IF(Q11=0,0,(1010/((71.02/Q11)^1.1765))-10),0)</f>
        <v>0</v>
      </c>
      <c r="S11" s="30"/>
      <c r="T11" s="144">
        <f t="shared" ref="T11:T29" si="21">ROUNDDOWN(IF(S11=0,0,(1010/((18.28/S11)^1.2195))-10),0)</f>
        <v>0</v>
      </c>
      <c r="U11" s="68"/>
      <c r="V11" s="44">
        <f t="shared" ref="V11:V29" si="22">ROUNDDOWN(IF(U11=0,0,(1010/((71.02/U11)^1.1765))-10),0)</f>
        <v>0</v>
      </c>
      <c r="W11" s="64"/>
      <c r="X11" s="65">
        <f t="shared" ref="X11:X29" si="23">ROUNDDOWN(IF(W11=0,0,(1010/((18.28/W11)^1.2195))-10),0)</f>
        <v>0</v>
      </c>
      <c r="Y11" s="41"/>
      <c r="Z11" s="9">
        <f t="shared" ref="Z11:Z29" si="24">ROUNDDOWN(IF(Y11=0,0,(1010/((62.58/Y11)^1.0309))-10),0)</f>
        <v>0</v>
      </c>
      <c r="AA11" s="41"/>
      <c r="AB11" s="9">
        <f t="shared" ref="AB11:AB29" si="25">ROUNDDOWN(IF(AA11=0,0,(1010/((71.02/AA11)^1.1765))-10),0)</f>
        <v>0</v>
      </c>
      <c r="AC11" s="41"/>
      <c r="AD11" s="9">
        <f t="shared" ref="AD11:AD29" si="26">ROUNDDOWN(IF(AC11=0,0,(1010/((60.38/AC11)^1.1765))-10),0)</f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/>
      <c r="C12" s="27"/>
      <c r="D12" s="11"/>
      <c r="E12" s="14"/>
      <c r="F12" s="9">
        <f t="shared" si="14"/>
        <v>0</v>
      </c>
      <c r="G12" s="41"/>
      <c r="H12" s="9">
        <f t="shared" si="15"/>
        <v>0</v>
      </c>
      <c r="I12" s="69"/>
      <c r="J12" s="10">
        <f t="shared" si="16"/>
        <v>0</v>
      </c>
      <c r="K12" s="70"/>
      <c r="L12" s="67">
        <f t="shared" si="17"/>
        <v>0</v>
      </c>
      <c r="M12" s="66"/>
      <c r="N12" s="10">
        <f t="shared" si="18"/>
        <v>0</v>
      </c>
      <c r="O12" s="73"/>
      <c r="P12" s="72">
        <f t="shared" si="19"/>
        <v>0</v>
      </c>
      <c r="Q12" s="74"/>
      <c r="R12" s="72">
        <f t="shared" si="20"/>
        <v>0</v>
      </c>
      <c r="S12" s="30"/>
      <c r="T12" s="144">
        <f t="shared" si="21"/>
        <v>0</v>
      </c>
      <c r="U12" s="68"/>
      <c r="V12" s="44">
        <f t="shared" si="22"/>
        <v>0</v>
      </c>
      <c r="W12" s="64"/>
      <c r="X12" s="65">
        <f t="shared" si="23"/>
        <v>0</v>
      </c>
      <c r="Y12" s="41"/>
      <c r="Z12" s="9">
        <f t="shared" si="24"/>
        <v>0</v>
      </c>
      <c r="AA12" s="41"/>
      <c r="AB12" s="9">
        <f t="shared" si="25"/>
        <v>0</v>
      </c>
      <c r="AC12" s="41"/>
      <c r="AD12" s="9">
        <f t="shared" si="26"/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/>
      <c r="C13" s="27"/>
      <c r="D13" s="11"/>
      <c r="E13" s="41"/>
      <c r="F13" s="9">
        <f t="shared" si="14"/>
        <v>0</v>
      </c>
      <c r="G13" s="41"/>
      <c r="H13" s="9">
        <f t="shared" si="15"/>
        <v>0</v>
      </c>
      <c r="I13" s="69"/>
      <c r="J13" s="10">
        <f t="shared" si="16"/>
        <v>0</v>
      </c>
      <c r="K13" s="70"/>
      <c r="L13" s="67">
        <f t="shared" si="17"/>
        <v>0</v>
      </c>
      <c r="M13" s="66"/>
      <c r="N13" s="10">
        <f t="shared" si="18"/>
        <v>0</v>
      </c>
      <c r="O13" s="73"/>
      <c r="P13" s="72">
        <f t="shared" si="19"/>
        <v>0</v>
      </c>
      <c r="Q13" s="74"/>
      <c r="R13" s="72">
        <f t="shared" si="20"/>
        <v>0</v>
      </c>
      <c r="S13" s="30"/>
      <c r="T13" s="144">
        <f t="shared" si="21"/>
        <v>0</v>
      </c>
      <c r="U13" s="68"/>
      <c r="V13" s="44">
        <f t="shared" si="22"/>
        <v>0</v>
      </c>
      <c r="W13" s="64"/>
      <c r="X13" s="65">
        <f t="shared" si="23"/>
        <v>0</v>
      </c>
      <c r="Y13" s="41"/>
      <c r="Z13" s="9">
        <f t="shared" si="24"/>
        <v>0</v>
      </c>
      <c r="AA13" s="41"/>
      <c r="AB13" s="9">
        <f t="shared" si="25"/>
        <v>0</v>
      </c>
      <c r="AC13" s="41"/>
      <c r="AD13" s="9">
        <f t="shared" si="26"/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14"/>
      <c r="F14" s="9">
        <f t="shared" si="14"/>
        <v>0</v>
      </c>
      <c r="G14" s="41"/>
      <c r="H14" s="9">
        <f t="shared" si="15"/>
        <v>0</v>
      </c>
      <c r="I14" s="69"/>
      <c r="J14" s="10">
        <f t="shared" si="16"/>
        <v>0</v>
      </c>
      <c r="K14" s="70"/>
      <c r="L14" s="67">
        <f t="shared" si="17"/>
        <v>0</v>
      </c>
      <c r="M14" s="66"/>
      <c r="N14" s="10">
        <f t="shared" si="18"/>
        <v>0</v>
      </c>
      <c r="O14" s="73"/>
      <c r="P14" s="72">
        <f t="shared" si="19"/>
        <v>0</v>
      </c>
      <c r="Q14" s="74"/>
      <c r="R14" s="72">
        <f t="shared" si="20"/>
        <v>0</v>
      </c>
      <c r="S14" s="30"/>
      <c r="T14" s="144">
        <f t="shared" si="21"/>
        <v>0</v>
      </c>
      <c r="U14" s="68"/>
      <c r="V14" s="44">
        <f t="shared" si="22"/>
        <v>0</v>
      </c>
      <c r="W14" s="64"/>
      <c r="X14" s="65">
        <f t="shared" si="23"/>
        <v>0</v>
      </c>
      <c r="Y14" s="41"/>
      <c r="Z14" s="9">
        <f t="shared" si="24"/>
        <v>0</v>
      </c>
      <c r="AA14" s="41"/>
      <c r="AB14" s="9">
        <f t="shared" si="25"/>
        <v>0</v>
      </c>
      <c r="AC14" s="41"/>
      <c r="AD14" s="9">
        <f t="shared" si="26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14"/>
        <v>0</v>
      </c>
      <c r="G15" s="41"/>
      <c r="H15" s="9">
        <f t="shared" si="15"/>
        <v>0</v>
      </c>
      <c r="I15" s="69"/>
      <c r="J15" s="10">
        <f t="shared" si="16"/>
        <v>0</v>
      </c>
      <c r="K15" s="70"/>
      <c r="L15" s="67">
        <f t="shared" si="17"/>
        <v>0</v>
      </c>
      <c r="M15" s="66"/>
      <c r="N15" s="10">
        <f t="shared" si="18"/>
        <v>0</v>
      </c>
      <c r="O15" s="73"/>
      <c r="P15" s="72">
        <f t="shared" si="19"/>
        <v>0</v>
      </c>
      <c r="Q15" s="74"/>
      <c r="R15" s="72">
        <f t="shared" si="20"/>
        <v>0</v>
      </c>
      <c r="S15" s="30"/>
      <c r="T15" s="144">
        <f t="shared" si="21"/>
        <v>0</v>
      </c>
      <c r="U15" s="68"/>
      <c r="V15" s="44">
        <f t="shared" si="22"/>
        <v>0</v>
      </c>
      <c r="W15" s="64"/>
      <c r="X15" s="65">
        <f t="shared" si="23"/>
        <v>0</v>
      </c>
      <c r="Y15" s="41"/>
      <c r="Z15" s="9">
        <f t="shared" si="24"/>
        <v>0</v>
      </c>
      <c r="AA15" s="41"/>
      <c r="AB15" s="9">
        <f t="shared" si="25"/>
        <v>0</v>
      </c>
      <c r="AC15" s="41"/>
      <c r="AD15" s="9">
        <f t="shared" si="26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D16" s="11"/>
      <c r="E16" s="14"/>
      <c r="F16" s="9">
        <f t="shared" si="14"/>
        <v>0</v>
      </c>
      <c r="G16" s="41"/>
      <c r="H16" s="9">
        <f t="shared" si="15"/>
        <v>0</v>
      </c>
      <c r="I16" s="69"/>
      <c r="J16" s="10">
        <f t="shared" si="16"/>
        <v>0</v>
      </c>
      <c r="K16" s="70"/>
      <c r="L16" s="67">
        <f t="shared" si="17"/>
        <v>0</v>
      </c>
      <c r="M16" s="66"/>
      <c r="N16" s="10">
        <f t="shared" si="18"/>
        <v>0</v>
      </c>
      <c r="O16" s="73"/>
      <c r="P16" s="72">
        <f t="shared" si="19"/>
        <v>0</v>
      </c>
      <c r="Q16" s="74"/>
      <c r="R16" s="72">
        <f t="shared" si="20"/>
        <v>0</v>
      </c>
      <c r="S16" s="30"/>
      <c r="T16" s="144">
        <f t="shared" si="21"/>
        <v>0</v>
      </c>
      <c r="U16" s="68"/>
      <c r="V16" s="44">
        <f t="shared" si="22"/>
        <v>0</v>
      </c>
      <c r="W16" s="64"/>
      <c r="X16" s="65">
        <f t="shared" si="23"/>
        <v>0</v>
      </c>
      <c r="Y16" s="41"/>
      <c r="Z16" s="9">
        <f t="shared" si="24"/>
        <v>0</v>
      </c>
      <c r="AA16" s="41"/>
      <c r="AB16" s="9">
        <f t="shared" si="25"/>
        <v>0</v>
      </c>
      <c r="AC16" s="41"/>
      <c r="AD16" s="9">
        <f t="shared" si="26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D17" s="11"/>
      <c r="E17" s="14"/>
      <c r="F17" s="9">
        <f t="shared" si="14"/>
        <v>0</v>
      </c>
      <c r="G17" s="41"/>
      <c r="H17" s="9">
        <f t="shared" si="15"/>
        <v>0</v>
      </c>
      <c r="I17" s="69"/>
      <c r="J17" s="10">
        <f t="shared" si="16"/>
        <v>0</v>
      </c>
      <c r="K17" s="70"/>
      <c r="L17" s="67">
        <f t="shared" si="17"/>
        <v>0</v>
      </c>
      <c r="M17" s="66"/>
      <c r="N17" s="10">
        <f t="shared" si="18"/>
        <v>0</v>
      </c>
      <c r="O17" s="73"/>
      <c r="P17" s="72">
        <f t="shared" si="19"/>
        <v>0</v>
      </c>
      <c r="Q17" s="74"/>
      <c r="R17" s="72">
        <f t="shared" si="20"/>
        <v>0</v>
      </c>
      <c r="S17" s="30"/>
      <c r="T17" s="144">
        <f t="shared" si="21"/>
        <v>0</v>
      </c>
      <c r="U17" s="68"/>
      <c r="V17" s="44">
        <f t="shared" si="22"/>
        <v>0</v>
      </c>
      <c r="W17" s="64"/>
      <c r="X17" s="65">
        <f t="shared" si="23"/>
        <v>0</v>
      </c>
      <c r="Y17" s="41"/>
      <c r="Z17" s="9">
        <f t="shared" si="24"/>
        <v>0</v>
      </c>
      <c r="AA17" s="41"/>
      <c r="AB17" s="9">
        <f t="shared" si="25"/>
        <v>0</v>
      </c>
      <c r="AC17" s="41"/>
      <c r="AD17" s="9">
        <f t="shared" si="26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D18" s="11"/>
      <c r="E18" s="41"/>
      <c r="F18" s="9">
        <f t="shared" si="14"/>
        <v>0</v>
      </c>
      <c r="G18" s="41"/>
      <c r="H18" s="9">
        <f t="shared" si="15"/>
        <v>0</v>
      </c>
      <c r="I18" s="69"/>
      <c r="J18" s="10">
        <f t="shared" si="16"/>
        <v>0</v>
      </c>
      <c r="K18" s="70"/>
      <c r="L18" s="67">
        <f t="shared" si="17"/>
        <v>0</v>
      </c>
      <c r="M18" s="66"/>
      <c r="N18" s="10">
        <f t="shared" si="18"/>
        <v>0</v>
      </c>
      <c r="O18" s="73"/>
      <c r="P18" s="72">
        <f t="shared" si="19"/>
        <v>0</v>
      </c>
      <c r="Q18" s="74"/>
      <c r="R18" s="72">
        <f t="shared" si="20"/>
        <v>0</v>
      </c>
      <c r="S18" s="30"/>
      <c r="T18" s="144">
        <f t="shared" si="21"/>
        <v>0</v>
      </c>
      <c r="U18" s="68"/>
      <c r="V18" s="44">
        <f t="shared" si="22"/>
        <v>0</v>
      </c>
      <c r="W18" s="64"/>
      <c r="X18" s="65">
        <f t="shared" si="23"/>
        <v>0</v>
      </c>
      <c r="Y18" s="41"/>
      <c r="Z18" s="9">
        <f t="shared" si="24"/>
        <v>0</v>
      </c>
      <c r="AA18" s="41"/>
      <c r="AB18" s="9">
        <f t="shared" si="25"/>
        <v>0</v>
      </c>
      <c r="AC18" s="41"/>
      <c r="AD18" s="9">
        <f t="shared" si="26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D19" s="11"/>
      <c r="E19" s="41"/>
      <c r="F19" s="9">
        <f t="shared" si="14"/>
        <v>0</v>
      </c>
      <c r="G19" s="41"/>
      <c r="H19" s="9">
        <f t="shared" si="15"/>
        <v>0</v>
      </c>
      <c r="I19" s="69"/>
      <c r="J19" s="10">
        <f t="shared" si="16"/>
        <v>0</v>
      </c>
      <c r="K19" s="70"/>
      <c r="L19" s="67">
        <f t="shared" si="17"/>
        <v>0</v>
      </c>
      <c r="M19" s="66"/>
      <c r="N19" s="10">
        <f t="shared" si="18"/>
        <v>0</v>
      </c>
      <c r="O19" s="73"/>
      <c r="P19" s="72">
        <f t="shared" si="19"/>
        <v>0</v>
      </c>
      <c r="Q19" s="74"/>
      <c r="R19" s="72">
        <f t="shared" si="20"/>
        <v>0</v>
      </c>
      <c r="S19" s="30"/>
      <c r="T19" s="144">
        <f t="shared" si="21"/>
        <v>0</v>
      </c>
      <c r="U19" s="68"/>
      <c r="V19" s="44">
        <f t="shared" si="22"/>
        <v>0</v>
      </c>
      <c r="W19" s="64"/>
      <c r="X19" s="65">
        <f t="shared" si="23"/>
        <v>0</v>
      </c>
      <c r="Y19" s="41"/>
      <c r="Z19" s="9">
        <f t="shared" si="24"/>
        <v>0</v>
      </c>
      <c r="AA19" s="41"/>
      <c r="AB19" s="9">
        <f t="shared" si="25"/>
        <v>0</v>
      </c>
      <c r="AC19" s="41"/>
      <c r="AD19" s="9">
        <f t="shared" si="26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v>19</v>
      </c>
      <c r="B20" s="27"/>
      <c r="C20" s="27"/>
      <c r="D20" s="11"/>
      <c r="E20" s="14"/>
      <c r="F20" s="9">
        <f t="shared" si="14"/>
        <v>0</v>
      </c>
      <c r="G20" s="41"/>
      <c r="H20" s="9">
        <f t="shared" si="15"/>
        <v>0</v>
      </c>
      <c r="I20" s="69"/>
      <c r="J20" s="10">
        <f t="shared" si="16"/>
        <v>0</v>
      </c>
      <c r="K20" s="70"/>
      <c r="L20" s="67">
        <f t="shared" si="17"/>
        <v>0</v>
      </c>
      <c r="M20" s="66"/>
      <c r="N20" s="10">
        <f t="shared" si="18"/>
        <v>0</v>
      </c>
      <c r="O20" s="73"/>
      <c r="P20" s="72">
        <f t="shared" si="19"/>
        <v>0</v>
      </c>
      <c r="Q20" s="74"/>
      <c r="R20" s="72">
        <f t="shared" si="20"/>
        <v>0</v>
      </c>
      <c r="S20" s="30"/>
      <c r="T20" s="144">
        <f t="shared" si="21"/>
        <v>0</v>
      </c>
      <c r="U20" s="68"/>
      <c r="V20" s="44">
        <f t="shared" si="22"/>
        <v>0</v>
      </c>
      <c r="W20" s="64"/>
      <c r="X20" s="65">
        <f t="shared" si="23"/>
        <v>0</v>
      </c>
      <c r="Y20" s="41"/>
      <c r="Z20" s="9">
        <f t="shared" si="24"/>
        <v>0</v>
      </c>
      <c r="AA20" s="41"/>
      <c r="AB20" s="9">
        <f t="shared" si="25"/>
        <v>0</v>
      </c>
      <c r="AC20" s="41"/>
      <c r="AD20" s="9">
        <f t="shared" si="26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v>20</v>
      </c>
      <c r="B21" s="27"/>
      <c r="C21" s="27"/>
      <c r="F21" s="9">
        <f t="shared" si="14"/>
        <v>0</v>
      </c>
      <c r="G21" s="41"/>
      <c r="H21" s="9">
        <f t="shared" si="15"/>
        <v>0</v>
      </c>
      <c r="I21" s="69"/>
      <c r="J21" s="10">
        <f t="shared" si="16"/>
        <v>0</v>
      </c>
      <c r="K21" s="70"/>
      <c r="L21" s="67">
        <f t="shared" si="17"/>
        <v>0</v>
      </c>
      <c r="M21" s="66"/>
      <c r="N21" s="10">
        <f t="shared" si="18"/>
        <v>0</v>
      </c>
      <c r="O21" s="73"/>
      <c r="P21" s="72">
        <f t="shared" si="19"/>
        <v>0</v>
      </c>
      <c r="Q21" s="74"/>
      <c r="R21" s="72">
        <f t="shared" si="20"/>
        <v>0</v>
      </c>
      <c r="S21" s="30"/>
      <c r="T21" s="144">
        <f t="shared" si="21"/>
        <v>0</v>
      </c>
      <c r="U21" s="68"/>
      <c r="V21" s="44">
        <f t="shared" si="22"/>
        <v>0</v>
      </c>
      <c r="W21" s="64"/>
      <c r="X21" s="65">
        <f t="shared" si="23"/>
        <v>0</v>
      </c>
      <c r="Y21" s="41"/>
      <c r="Z21" s="9">
        <f t="shared" si="24"/>
        <v>0</v>
      </c>
      <c r="AA21" s="41"/>
      <c r="AB21" s="9">
        <f t="shared" si="25"/>
        <v>0</v>
      </c>
      <c r="AC21" s="41"/>
      <c r="AD21" s="9">
        <f t="shared" si="26"/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v>21</v>
      </c>
      <c r="B22" s="27"/>
      <c r="C22" s="27"/>
      <c r="F22" s="9">
        <f t="shared" si="14"/>
        <v>0</v>
      </c>
      <c r="G22" s="41"/>
      <c r="H22" s="9">
        <f t="shared" si="15"/>
        <v>0</v>
      </c>
      <c r="I22" s="69"/>
      <c r="J22" s="10">
        <f t="shared" si="16"/>
        <v>0</v>
      </c>
      <c r="K22" s="70"/>
      <c r="L22" s="67">
        <f t="shared" si="17"/>
        <v>0</v>
      </c>
      <c r="M22" s="66"/>
      <c r="N22" s="10">
        <f t="shared" si="18"/>
        <v>0</v>
      </c>
      <c r="O22" s="73"/>
      <c r="P22" s="72">
        <f t="shared" si="19"/>
        <v>0</v>
      </c>
      <c r="Q22" s="74"/>
      <c r="R22" s="72">
        <f t="shared" si="20"/>
        <v>0</v>
      </c>
      <c r="S22" s="30"/>
      <c r="T22" s="144">
        <f t="shared" si="21"/>
        <v>0</v>
      </c>
      <c r="U22" s="68"/>
      <c r="V22" s="44">
        <f t="shared" si="22"/>
        <v>0</v>
      </c>
      <c r="W22" s="64"/>
      <c r="X22" s="65">
        <f t="shared" si="23"/>
        <v>0</v>
      </c>
      <c r="Y22" s="41"/>
      <c r="Z22" s="9">
        <f t="shared" si="24"/>
        <v>0</v>
      </c>
      <c r="AA22" s="41"/>
      <c r="AB22" s="9">
        <f t="shared" si="25"/>
        <v>0</v>
      </c>
      <c r="AC22" s="41"/>
      <c r="AD22" s="9">
        <f t="shared" si="26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v>22</v>
      </c>
      <c r="B23" s="27"/>
      <c r="C23" s="27"/>
      <c r="F23" s="9">
        <f t="shared" si="14"/>
        <v>0</v>
      </c>
      <c r="G23" s="41"/>
      <c r="H23" s="9">
        <f t="shared" si="15"/>
        <v>0</v>
      </c>
      <c r="I23" s="69"/>
      <c r="J23" s="10">
        <f t="shared" si="16"/>
        <v>0</v>
      </c>
      <c r="K23" s="70"/>
      <c r="L23" s="67">
        <f t="shared" si="17"/>
        <v>0</v>
      </c>
      <c r="M23" s="66"/>
      <c r="N23" s="10">
        <f t="shared" si="18"/>
        <v>0</v>
      </c>
      <c r="O23" s="73"/>
      <c r="P23" s="72">
        <f t="shared" si="19"/>
        <v>0</v>
      </c>
      <c r="Q23" s="74"/>
      <c r="R23" s="72">
        <f t="shared" si="20"/>
        <v>0</v>
      </c>
      <c r="S23" s="30"/>
      <c r="T23" s="144">
        <f t="shared" si="21"/>
        <v>0</v>
      </c>
      <c r="U23" s="68"/>
      <c r="V23" s="44">
        <f t="shared" si="22"/>
        <v>0</v>
      </c>
      <c r="W23" s="64"/>
      <c r="X23" s="65">
        <f t="shared" si="23"/>
        <v>0</v>
      </c>
      <c r="Y23" s="41"/>
      <c r="Z23" s="9">
        <f t="shared" si="24"/>
        <v>0</v>
      </c>
      <c r="AA23" s="41"/>
      <c r="AB23" s="9">
        <f t="shared" si="25"/>
        <v>0</v>
      </c>
      <c r="AC23" s="41"/>
      <c r="AD23" s="9">
        <f t="shared" si="26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v>23</v>
      </c>
      <c r="B24" s="27"/>
      <c r="C24" s="27"/>
      <c r="F24" s="9">
        <f t="shared" si="14"/>
        <v>0</v>
      </c>
      <c r="G24" s="41"/>
      <c r="H24" s="9">
        <f t="shared" si="15"/>
        <v>0</v>
      </c>
      <c r="I24" s="69"/>
      <c r="J24" s="10">
        <f t="shared" si="16"/>
        <v>0</v>
      </c>
      <c r="K24" s="70"/>
      <c r="L24" s="67">
        <f t="shared" si="17"/>
        <v>0</v>
      </c>
      <c r="M24" s="66"/>
      <c r="N24" s="10">
        <f t="shared" si="18"/>
        <v>0</v>
      </c>
      <c r="O24" s="73"/>
      <c r="P24" s="72">
        <f t="shared" si="19"/>
        <v>0</v>
      </c>
      <c r="Q24" s="74"/>
      <c r="R24" s="72">
        <f t="shared" si="20"/>
        <v>0</v>
      </c>
      <c r="S24" s="30"/>
      <c r="T24" s="144">
        <f t="shared" si="21"/>
        <v>0</v>
      </c>
      <c r="U24" s="68"/>
      <c r="V24" s="44">
        <f t="shared" si="22"/>
        <v>0</v>
      </c>
      <c r="W24" s="64"/>
      <c r="X24" s="65">
        <f t="shared" si="23"/>
        <v>0</v>
      </c>
      <c r="Y24" s="41"/>
      <c r="Z24" s="9">
        <f t="shared" si="24"/>
        <v>0</v>
      </c>
      <c r="AA24" s="41"/>
      <c r="AB24" s="9">
        <f t="shared" si="25"/>
        <v>0</v>
      </c>
      <c r="AC24" s="41"/>
      <c r="AD24" s="9">
        <f t="shared" si="26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v>24</v>
      </c>
      <c r="B25" s="27"/>
      <c r="C25" s="27"/>
      <c r="F25" s="9">
        <f t="shared" si="14"/>
        <v>0</v>
      </c>
      <c r="G25" s="41"/>
      <c r="H25" s="9">
        <f t="shared" si="15"/>
        <v>0</v>
      </c>
      <c r="I25" s="69"/>
      <c r="J25" s="10">
        <f t="shared" si="16"/>
        <v>0</v>
      </c>
      <c r="K25" s="70"/>
      <c r="L25" s="67">
        <f t="shared" si="17"/>
        <v>0</v>
      </c>
      <c r="M25" s="66"/>
      <c r="N25" s="10">
        <f t="shared" si="18"/>
        <v>0</v>
      </c>
      <c r="O25" s="73"/>
      <c r="P25" s="72">
        <f t="shared" si="19"/>
        <v>0</v>
      </c>
      <c r="Q25" s="74"/>
      <c r="R25" s="72">
        <f t="shared" si="20"/>
        <v>0</v>
      </c>
      <c r="S25" s="30"/>
      <c r="T25" s="144">
        <f t="shared" si="21"/>
        <v>0</v>
      </c>
      <c r="U25" s="68"/>
      <c r="V25" s="44">
        <f t="shared" si="22"/>
        <v>0</v>
      </c>
      <c r="W25" s="64"/>
      <c r="X25" s="65">
        <f t="shared" si="23"/>
        <v>0</v>
      </c>
      <c r="Y25" s="41"/>
      <c r="Z25" s="9">
        <f t="shared" si="24"/>
        <v>0</v>
      </c>
      <c r="AA25" s="41"/>
      <c r="AB25" s="9">
        <f t="shared" si="25"/>
        <v>0</v>
      </c>
      <c r="AC25" s="41"/>
      <c r="AD25" s="9">
        <f t="shared" si="26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v>25</v>
      </c>
      <c r="B26" s="27"/>
      <c r="C26" s="27"/>
      <c r="F26" s="9">
        <f t="shared" si="14"/>
        <v>0</v>
      </c>
      <c r="G26" s="41"/>
      <c r="H26" s="9">
        <f t="shared" si="15"/>
        <v>0</v>
      </c>
      <c r="I26" s="69"/>
      <c r="J26" s="10">
        <f t="shared" si="16"/>
        <v>0</v>
      </c>
      <c r="K26" s="70"/>
      <c r="L26" s="67">
        <f t="shared" si="17"/>
        <v>0</v>
      </c>
      <c r="M26" s="66"/>
      <c r="N26" s="10">
        <f t="shared" si="18"/>
        <v>0</v>
      </c>
      <c r="O26" s="73"/>
      <c r="P26" s="72">
        <f t="shared" si="19"/>
        <v>0</v>
      </c>
      <c r="Q26" s="74"/>
      <c r="R26" s="72">
        <f t="shared" si="20"/>
        <v>0</v>
      </c>
      <c r="S26" s="30"/>
      <c r="T26" s="144">
        <f t="shared" si="21"/>
        <v>0</v>
      </c>
      <c r="U26" s="68"/>
      <c r="V26" s="44">
        <f t="shared" si="22"/>
        <v>0</v>
      </c>
      <c r="W26" s="64"/>
      <c r="X26" s="65">
        <f t="shared" si="23"/>
        <v>0</v>
      </c>
      <c r="Y26" s="41"/>
      <c r="Z26" s="9">
        <f t="shared" si="24"/>
        <v>0</v>
      </c>
      <c r="AA26" s="41"/>
      <c r="AB26" s="9">
        <f t="shared" si="25"/>
        <v>0</v>
      </c>
      <c r="AC26" s="41"/>
      <c r="AD26" s="9">
        <f t="shared" si="26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v>26</v>
      </c>
      <c r="B27" s="27"/>
      <c r="C27" s="27"/>
      <c r="F27" s="9">
        <f t="shared" si="14"/>
        <v>0</v>
      </c>
      <c r="G27" s="41"/>
      <c r="H27" s="9">
        <f t="shared" si="15"/>
        <v>0</v>
      </c>
      <c r="I27" s="69"/>
      <c r="J27" s="10">
        <f t="shared" si="16"/>
        <v>0</v>
      </c>
      <c r="K27" s="70"/>
      <c r="L27" s="67">
        <f t="shared" si="17"/>
        <v>0</v>
      </c>
      <c r="M27" s="66"/>
      <c r="N27" s="10">
        <f t="shared" si="18"/>
        <v>0</v>
      </c>
      <c r="O27" s="73"/>
      <c r="P27" s="72">
        <f t="shared" si="19"/>
        <v>0</v>
      </c>
      <c r="Q27" s="74"/>
      <c r="R27" s="72">
        <f t="shared" si="20"/>
        <v>0</v>
      </c>
      <c r="S27" s="30"/>
      <c r="T27" s="144">
        <f t="shared" si="21"/>
        <v>0</v>
      </c>
      <c r="U27" s="68"/>
      <c r="V27" s="44">
        <f t="shared" si="22"/>
        <v>0</v>
      </c>
      <c r="W27" s="64"/>
      <c r="X27" s="65">
        <f t="shared" si="23"/>
        <v>0</v>
      </c>
      <c r="Y27" s="41"/>
      <c r="Z27" s="9">
        <f t="shared" si="24"/>
        <v>0</v>
      </c>
      <c r="AA27" s="41"/>
      <c r="AB27" s="9">
        <f t="shared" si="25"/>
        <v>0</v>
      </c>
      <c r="AC27" s="41"/>
      <c r="AD27" s="9">
        <f t="shared" si="26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v>27</v>
      </c>
      <c r="B28" s="27"/>
      <c r="C28" s="27"/>
      <c r="F28" s="9">
        <f t="shared" si="14"/>
        <v>0</v>
      </c>
      <c r="G28" s="41"/>
      <c r="H28" s="9">
        <f t="shared" si="15"/>
        <v>0</v>
      </c>
      <c r="I28" s="69"/>
      <c r="J28" s="10">
        <f t="shared" si="16"/>
        <v>0</v>
      </c>
      <c r="K28" s="70"/>
      <c r="L28" s="67">
        <f t="shared" si="17"/>
        <v>0</v>
      </c>
      <c r="M28" s="66"/>
      <c r="N28" s="10">
        <f t="shared" si="18"/>
        <v>0</v>
      </c>
      <c r="O28" s="73"/>
      <c r="P28" s="72">
        <f t="shared" si="19"/>
        <v>0</v>
      </c>
      <c r="Q28" s="74"/>
      <c r="R28" s="72">
        <f t="shared" si="20"/>
        <v>0</v>
      </c>
      <c r="S28" s="30"/>
      <c r="T28" s="144">
        <f t="shared" si="21"/>
        <v>0</v>
      </c>
      <c r="U28" s="68"/>
      <c r="V28" s="44">
        <f t="shared" si="22"/>
        <v>0</v>
      </c>
      <c r="W28" s="64"/>
      <c r="X28" s="65">
        <f t="shared" si="23"/>
        <v>0</v>
      </c>
      <c r="Y28" s="41"/>
      <c r="Z28" s="9">
        <f t="shared" si="24"/>
        <v>0</v>
      </c>
      <c r="AA28" s="41"/>
      <c r="AB28" s="9">
        <f t="shared" si="25"/>
        <v>0</v>
      </c>
      <c r="AC28" s="41"/>
      <c r="AD28" s="9">
        <f t="shared" si="26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v>28</v>
      </c>
      <c r="B29" s="27"/>
      <c r="C29" s="27"/>
      <c r="F29" s="9">
        <f t="shared" si="14"/>
        <v>0</v>
      </c>
      <c r="G29" s="41"/>
      <c r="H29" s="9">
        <f t="shared" si="15"/>
        <v>0</v>
      </c>
      <c r="I29" s="69"/>
      <c r="J29" s="10">
        <f t="shared" si="16"/>
        <v>0</v>
      </c>
      <c r="K29" s="70"/>
      <c r="L29" s="67">
        <f t="shared" si="17"/>
        <v>0</v>
      </c>
      <c r="M29" s="66"/>
      <c r="N29" s="10">
        <f t="shared" si="18"/>
        <v>0</v>
      </c>
      <c r="O29" s="73"/>
      <c r="P29" s="72">
        <f t="shared" si="19"/>
        <v>0</v>
      </c>
      <c r="Q29" s="74"/>
      <c r="R29" s="72">
        <f t="shared" si="20"/>
        <v>0</v>
      </c>
      <c r="S29" s="30"/>
      <c r="T29" s="144">
        <f t="shared" si="21"/>
        <v>0</v>
      </c>
      <c r="U29" s="68"/>
      <c r="V29" s="44">
        <f t="shared" si="22"/>
        <v>0</v>
      </c>
      <c r="W29" s="64"/>
      <c r="X29" s="65">
        <f t="shared" si="23"/>
        <v>0</v>
      </c>
      <c r="Y29" s="41"/>
      <c r="Z29" s="9">
        <f t="shared" si="24"/>
        <v>0</v>
      </c>
      <c r="AA29" s="41"/>
      <c r="AB29" s="9">
        <f t="shared" si="25"/>
        <v>0</v>
      </c>
      <c r="AC29" s="41"/>
      <c r="AD29" s="9">
        <f t="shared" si="26"/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  <row r="1848" s="48" customFormat="1" x14ac:dyDescent="0.25"/>
  </sheetData>
  <sortState xmlns:xlrd2="http://schemas.microsoft.com/office/spreadsheetml/2017/richdata2" ref="B2:AJ1848">
    <sortCondition descending="1" ref="D2:D1848"/>
  </sortState>
  <pageMargins left="0.25" right="0.25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1940-C6CF-4509-A9BD-644074275348}">
  <sheetPr>
    <pageSetUpPr fitToPage="1"/>
  </sheetPr>
  <dimension ref="A1:AJ1849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96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170" t="s">
        <v>125</v>
      </c>
      <c r="C2" s="170" t="s">
        <v>8</v>
      </c>
      <c r="D2" s="169">
        <f>R2+AB2</f>
        <v>1364</v>
      </c>
      <c r="E2" s="41"/>
      <c r="F2" s="9">
        <f>ROUNDDOWN(IF(E2=0,0,(1010/((60.38/E2)^1.1765))-10),0)</f>
        <v>0</v>
      </c>
      <c r="G2" s="41"/>
      <c r="H2" s="9">
        <f>ROUNDDOWN(IF(G2=0,0,(1010/((62.58/G2)^1.0309))-10),0)</f>
        <v>0</v>
      </c>
      <c r="I2" s="69"/>
      <c r="J2" s="10">
        <f>ROUNDDOWN(IF(I2=0,0,(1010/((60.38/I2)^1.1765))-10),0)</f>
        <v>0</v>
      </c>
      <c r="K2" s="70"/>
      <c r="L2" s="67">
        <f>ROUNDDOWN(IF(K2=0,0,(1010/((18.28/K2)^1.2195))-10),0)</f>
        <v>0</v>
      </c>
      <c r="M2" s="66"/>
      <c r="N2" s="10">
        <f>ROUNDDOWN(IF(M2=0,0,(1010/((71.02/M2)^1.1765))-10),0)</f>
        <v>0</v>
      </c>
      <c r="O2" s="73"/>
      <c r="P2" s="72">
        <f>ROUNDDOWN(IF(O2=0,0,(1010/((60.38/O2)^1.1765))-10),0)</f>
        <v>0</v>
      </c>
      <c r="Q2" s="146">
        <v>50.32</v>
      </c>
      <c r="R2" s="147">
        <f>ROUNDDOWN(IF(Q2=0,0,(1010/((71.02/Q2)^1.1765))-10),0)</f>
        <v>663</v>
      </c>
      <c r="S2" s="30"/>
      <c r="T2" s="144">
        <f>ROUNDDOWN(IF(S2=0,0,(1010/((18.28/S2)^1.2195))-10),0)</f>
        <v>0</v>
      </c>
      <c r="U2" s="68"/>
      <c r="V2" s="44">
        <f>ROUNDDOWN(IF(U2=0,0,(1010/((71.02/U2)^1.1765))-10),0)</f>
        <v>0</v>
      </c>
      <c r="W2" s="64"/>
      <c r="X2" s="65">
        <f>ROUNDDOWN(IF(W2=0,0,(1010/((18.28/W2)^1.2195))-10),0)</f>
        <v>0</v>
      </c>
      <c r="Y2" s="41"/>
      <c r="Z2" s="9">
        <f>ROUNDDOWN(IF(Y2=0,0,(1010/((62.58/Y2)^1.0309))-10),0)</f>
        <v>0</v>
      </c>
      <c r="AA2" s="146">
        <v>52.73</v>
      </c>
      <c r="AB2" s="147">
        <f>ROUNDDOWN(IF(AA2=0,0,(1010/((71.02/AA2)^1.1765))-10),0)</f>
        <v>701</v>
      </c>
      <c r="AC2" s="41"/>
      <c r="AD2" s="9">
        <f>ROUNDDOWN(IF(AC2=0,0,(1010/((60.38/AC2)^1.1765))-10),0)</f>
        <v>0</v>
      </c>
      <c r="AE2" s="2"/>
      <c r="AF2" s="2"/>
      <c r="AG2" s="2"/>
      <c r="AH2" s="2"/>
      <c r="AI2" s="2"/>
      <c r="AJ2" s="2"/>
    </row>
    <row r="3" spans="1:36" x14ac:dyDescent="0.25">
      <c r="A3" s="27">
        <f>A2+1</f>
        <v>2</v>
      </c>
      <c r="B3" s="27" t="s">
        <v>184</v>
      </c>
      <c r="C3" s="27" t="s">
        <v>185</v>
      </c>
      <c r="D3" s="11">
        <f>J3+L3</f>
        <v>1322</v>
      </c>
      <c r="E3" s="41"/>
      <c r="F3" s="9">
        <f t="shared" ref="F3:F4" si="0">ROUNDDOWN(IF(E3=0,0,(1010/((60.38/E3)^1.1765))-10),0)</f>
        <v>0</v>
      </c>
      <c r="G3" s="41"/>
      <c r="H3" s="9">
        <f t="shared" ref="H3:H4" si="1">ROUNDDOWN(IF(G3=0,0,(1010/((62.58/G3)^1.0309))-10),0)</f>
        <v>0</v>
      </c>
      <c r="I3" s="146">
        <v>39.57</v>
      </c>
      <c r="J3" s="147">
        <f t="shared" ref="J3:J4" si="2">ROUNDDOWN(IF(I3=0,0,(1010/((60.38/I3)^1.1765))-10),0)</f>
        <v>604</v>
      </c>
      <c r="K3" s="148">
        <v>13.98</v>
      </c>
      <c r="L3" s="149">
        <f t="shared" ref="L3:L4" si="3">ROUNDDOWN(IF(K3=0,0,(1010/((18.28/K3)^1.2195))-10),0)</f>
        <v>718</v>
      </c>
      <c r="M3" s="66"/>
      <c r="N3" s="10">
        <f t="shared" ref="N3:N4" si="4">ROUNDDOWN(IF(M3=0,0,(1010/((71.02/M3)^1.1765))-10),0)</f>
        <v>0</v>
      </c>
      <c r="O3" s="73"/>
      <c r="P3" s="72">
        <f t="shared" ref="P3:P4" si="5">ROUNDDOWN(IF(O3=0,0,(1010/((60.38/O3)^1.1765))-10),0)</f>
        <v>0</v>
      </c>
      <c r="Q3" s="74"/>
      <c r="R3" s="72">
        <f t="shared" ref="R3:R4" si="6">ROUNDDOWN(IF(Q3=0,0,(1010/((71.02/Q3)^1.1765))-10),0)</f>
        <v>0</v>
      </c>
      <c r="S3" s="30"/>
      <c r="T3" s="144">
        <f t="shared" ref="T3:T4" si="7">ROUNDDOWN(IF(S3=0,0,(1010/((18.28/S3)^1.2195))-10),0)</f>
        <v>0</v>
      </c>
      <c r="U3" s="68"/>
      <c r="V3" s="44">
        <f t="shared" ref="V3:V4" si="8">ROUNDDOWN(IF(U3=0,0,(1010/((71.02/U3)^1.1765))-10),0)</f>
        <v>0</v>
      </c>
      <c r="W3" s="64"/>
      <c r="X3" s="65">
        <f t="shared" ref="X3:X4" si="9">ROUNDDOWN(IF(W3=0,0,(1010/((18.28/W3)^1.2195))-10),0)</f>
        <v>0</v>
      </c>
      <c r="Y3" s="41"/>
      <c r="Z3" s="9">
        <f t="shared" ref="Z3:Z4" si="10">ROUNDDOWN(IF(Y3=0,0,(1010/((62.58/Y3)^1.0309))-10),0)</f>
        <v>0</v>
      </c>
      <c r="AA3" s="41"/>
      <c r="AB3" s="9">
        <f t="shared" ref="AB3:AB4" si="11">ROUNDDOWN(IF(AA3=0,0,(1010/((71.02/AA3)^1.1765))-10),0)</f>
        <v>0</v>
      </c>
      <c r="AC3" s="41"/>
      <c r="AD3" s="9">
        <f t="shared" ref="AD3:AD4" si="12">ROUNDDOWN(IF(AC3=0,0,(1010/((60.38/AC3)^1.1765))-10),0)</f>
        <v>0</v>
      </c>
      <c r="AE3" s="2"/>
      <c r="AF3" s="2"/>
      <c r="AG3" s="2"/>
      <c r="AH3" s="2"/>
      <c r="AI3" s="2"/>
      <c r="AJ3" s="2"/>
    </row>
    <row r="4" spans="1:36" x14ac:dyDescent="0.25">
      <c r="A4" s="27">
        <f t="shared" ref="A4:A29" si="13">A3+1</f>
        <v>3</v>
      </c>
      <c r="B4" s="27" t="s">
        <v>186</v>
      </c>
      <c r="C4" s="27" t="s">
        <v>34</v>
      </c>
      <c r="D4" s="11">
        <f>L4</f>
        <v>614</v>
      </c>
      <c r="E4" s="41"/>
      <c r="F4" s="9">
        <f t="shared" si="0"/>
        <v>0</v>
      </c>
      <c r="G4" s="41"/>
      <c r="H4" s="9">
        <f t="shared" si="1"/>
        <v>0</v>
      </c>
      <c r="I4" s="69"/>
      <c r="J4" s="10">
        <f t="shared" si="2"/>
        <v>0</v>
      </c>
      <c r="K4" s="148">
        <v>12.32</v>
      </c>
      <c r="L4" s="149">
        <f t="shared" si="3"/>
        <v>614</v>
      </c>
      <c r="M4" s="66"/>
      <c r="N4" s="10">
        <f t="shared" si="4"/>
        <v>0</v>
      </c>
      <c r="O4" s="73"/>
      <c r="P4" s="72">
        <f t="shared" si="5"/>
        <v>0</v>
      </c>
      <c r="Q4" s="74"/>
      <c r="R4" s="72">
        <f t="shared" si="6"/>
        <v>0</v>
      </c>
      <c r="S4" s="68"/>
      <c r="T4" s="144">
        <f t="shared" si="7"/>
        <v>0</v>
      </c>
      <c r="U4" s="68"/>
      <c r="V4" s="44">
        <f t="shared" si="8"/>
        <v>0</v>
      </c>
      <c r="W4" s="64"/>
      <c r="X4" s="65">
        <f t="shared" si="9"/>
        <v>0</v>
      </c>
      <c r="Y4" s="41"/>
      <c r="Z4" s="9">
        <f t="shared" si="10"/>
        <v>0</v>
      </c>
      <c r="AA4" s="41"/>
      <c r="AB4" s="9">
        <f t="shared" si="11"/>
        <v>0</v>
      </c>
      <c r="AC4" s="41"/>
      <c r="AD4" s="9">
        <f t="shared" si="12"/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27" t="s">
        <v>234</v>
      </c>
      <c r="C5" s="27" t="s">
        <v>19</v>
      </c>
      <c r="D5" s="11">
        <f>V5</f>
        <v>475</v>
      </c>
      <c r="E5" s="14"/>
      <c r="F5" s="9">
        <f>ROUNDDOWN(IF(E5=0,0,(1010/((60.38/E5)^1.1765))-10),0)</f>
        <v>0</v>
      </c>
      <c r="G5" s="41"/>
      <c r="H5" s="9">
        <f>ROUNDDOWN(IF(G5=0,0,(1010/((62.58/G5)^1.0309))-10),0)</f>
        <v>0</v>
      </c>
      <c r="I5" s="69"/>
      <c r="J5" s="10">
        <f>ROUNDDOWN(IF(I5=0,0,(1010/((60.38/I5)^1.1765))-10),0)</f>
        <v>0</v>
      </c>
      <c r="K5" s="70"/>
      <c r="L5" s="67">
        <f>ROUNDDOWN(IF(K5=0,0,(1010/((18.28/K5)^1.2195))-10),0)</f>
        <v>0</v>
      </c>
      <c r="M5" s="66"/>
      <c r="N5" s="10">
        <f>ROUNDDOWN(IF(M5=0,0,(1010/((71.02/M5)^1.1765))-10),0)</f>
        <v>0</v>
      </c>
      <c r="O5" s="73"/>
      <c r="P5" s="72">
        <f>ROUNDDOWN(IF(O5=0,0,(1010/((60.38/O5)^1.1765))-10),0)</f>
        <v>0</v>
      </c>
      <c r="Q5" s="74"/>
      <c r="R5" s="72">
        <f>ROUNDDOWN(IF(Q5=0,0,(1010/((71.02/Q5)^1.1765))-10),0)</f>
        <v>0</v>
      </c>
      <c r="S5" s="30"/>
      <c r="T5" s="144">
        <f>ROUNDDOWN(IF(S5=0,0,(1010/((18.28/S5)^1.2195))-10),0)</f>
        <v>0</v>
      </c>
      <c r="U5" s="146">
        <v>38.11</v>
      </c>
      <c r="V5" s="147">
        <f>ROUNDDOWN(IF(U5=0,0,(1010/((71.02/U5)^1.1765))-10),0)</f>
        <v>475</v>
      </c>
      <c r="W5" s="64"/>
      <c r="X5" s="65">
        <f>ROUNDDOWN(IF(W5=0,0,(1010/((18.28/W5)^1.2195))-10),0)</f>
        <v>0</v>
      </c>
      <c r="Y5" s="41"/>
      <c r="Z5" s="9">
        <f>ROUNDDOWN(IF(Y5=0,0,(1010/((62.58/Y5)^1.0309))-10),0)</f>
        <v>0</v>
      </c>
      <c r="AA5" s="41"/>
      <c r="AB5" s="9">
        <f>ROUNDDOWN(IF(AA5=0,0,(1010/((71.02/AA5)^1.1765))-10),0)</f>
        <v>0</v>
      </c>
      <c r="AC5" s="41"/>
      <c r="AD5" s="9">
        <f>ROUNDDOWN(IF(AC5=0,0,(1010/((60.38/AC5)^1.1765))-10),0)</f>
        <v>0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 t="s">
        <v>128</v>
      </c>
      <c r="C6" s="27" t="s">
        <v>28</v>
      </c>
      <c r="D6" s="11">
        <f>R6</f>
        <v>406</v>
      </c>
      <c r="E6" s="41"/>
      <c r="F6" s="9">
        <f t="shared" ref="F6:F12" si="14">ROUNDDOWN(IF(E6=0,0,(1010/((60.38/E6)^1.1765))-10),0)</f>
        <v>0</v>
      </c>
      <c r="G6" s="41"/>
      <c r="H6" s="9">
        <f t="shared" ref="H6:H12" si="15">ROUNDDOWN(IF(G6=0,0,(1010/((62.58/G6)^1.0309))-10),0)</f>
        <v>0</v>
      </c>
      <c r="I6" s="69"/>
      <c r="J6" s="10">
        <f t="shared" ref="J6:J12" si="16">ROUNDDOWN(IF(I6=0,0,(1010/((60.38/I6)^1.1765))-10),0)</f>
        <v>0</v>
      </c>
      <c r="K6" s="70"/>
      <c r="L6" s="67">
        <f t="shared" ref="L6:L12" si="17">ROUNDDOWN(IF(K6=0,0,(1010/((18.28/K6)^1.2195))-10),0)</f>
        <v>0</v>
      </c>
      <c r="M6" s="66"/>
      <c r="N6" s="10">
        <f t="shared" ref="N6:N12" si="18">ROUNDDOWN(IF(M6=0,0,(1010/((71.02/M6)^1.1765))-10),0)</f>
        <v>0</v>
      </c>
      <c r="O6" s="73"/>
      <c r="P6" s="72">
        <f t="shared" ref="P6:P12" si="19">ROUNDDOWN(IF(O6=0,0,(1010/((60.38/O6)^1.1765))-10),0)</f>
        <v>0</v>
      </c>
      <c r="Q6" s="146">
        <v>33.479999999999997</v>
      </c>
      <c r="R6" s="147">
        <f t="shared" ref="R6:R12" si="20">ROUNDDOWN(IF(Q6=0,0,(1010/((71.02/Q6)^1.1765))-10),0)</f>
        <v>406</v>
      </c>
      <c r="S6" s="30"/>
      <c r="T6" s="144">
        <f t="shared" ref="T6:T12" si="21">ROUNDDOWN(IF(S6=0,0,(1010/((18.28/S6)^1.2195))-10),0)</f>
        <v>0</v>
      </c>
      <c r="U6" s="68"/>
      <c r="V6" s="44">
        <f t="shared" ref="V6:V12" si="22">ROUNDDOWN(IF(U6=0,0,(1010/((71.02/U6)^1.1765))-10),0)</f>
        <v>0</v>
      </c>
      <c r="W6" s="64"/>
      <c r="X6" s="65">
        <f t="shared" ref="X6:X12" si="23">ROUNDDOWN(IF(W6=0,0,(1010/((18.28/W6)^1.2195))-10),0)</f>
        <v>0</v>
      </c>
      <c r="Y6" s="41"/>
      <c r="Z6" s="9">
        <f t="shared" ref="Z6:Z12" si="24">ROUNDDOWN(IF(Y6=0,0,(1010/((62.58/Y6)^1.0309))-10),0)</f>
        <v>0</v>
      </c>
      <c r="AA6" s="41"/>
      <c r="AB6" s="9">
        <f t="shared" ref="AB6:AB12" si="25">ROUNDDOWN(IF(AA6=0,0,(1010/((71.02/AA6)^1.1765))-10),0)</f>
        <v>0</v>
      </c>
      <c r="AC6" s="41"/>
      <c r="AD6" s="9">
        <f t="shared" ref="AD6:AD12" si="26">ROUNDDOWN(IF(AC6=0,0,(1010/((60.38/AC6)^1.1765))-10),0)</f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/>
      <c r="C7" s="27"/>
      <c r="D7" s="11"/>
      <c r="E7" s="41"/>
      <c r="F7" s="9">
        <f t="shared" si="14"/>
        <v>0</v>
      </c>
      <c r="G7" s="41"/>
      <c r="H7" s="9">
        <f t="shared" si="15"/>
        <v>0</v>
      </c>
      <c r="I7" s="69"/>
      <c r="J7" s="10">
        <f t="shared" si="16"/>
        <v>0</v>
      </c>
      <c r="K7" s="70"/>
      <c r="L7" s="67">
        <f t="shared" si="17"/>
        <v>0</v>
      </c>
      <c r="M7" s="66"/>
      <c r="N7" s="10">
        <f t="shared" si="18"/>
        <v>0</v>
      </c>
      <c r="O7" s="73"/>
      <c r="P7" s="72">
        <f t="shared" si="19"/>
        <v>0</v>
      </c>
      <c r="Q7" s="74"/>
      <c r="R7" s="72">
        <f t="shared" si="20"/>
        <v>0</v>
      </c>
      <c r="S7" s="30"/>
      <c r="T7" s="144">
        <f t="shared" si="21"/>
        <v>0</v>
      </c>
      <c r="U7" s="68"/>
      <c r="V7" s="44">
        <f t="shared" si="22"/>
        <v>0</v>
      </c>
      <c r="W7" s="64"/>
      <c r="X7" s="65">
        <f t="shared" si="23"/>
        <v>0</v>
      </c>
      <c r="Y7" s="41"/>
      <c r="Z7" s="9">
        <f t="shared" si="24"/>
        <v>0</v>
      </c>
      <c r="AA7" s="41"/>
      <c r="AB7" s="9">
        <f t="shared" si="25"/>
        <v>0</v>
      </c>
      <c r="AC7" s="41"/>
      <c r="AD7" s="9">
        <f t="shared" si="26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/>
      <c r="C8" s="27"/>
      <c r="D8" s="11"/>
      <c r="E8" s="14"/>
      <c r="F8" s="9">
        <f t="shared" si="14"/>
        <v>0</v>
      </c>
      <c r="G8" s="41"/>
      <c r="H8" s="9">
        <f t="shared" si="15"/>
        <v>0</v>
      </c>
      <c r="I8" s="69"/>
      <c r="J8" s="10">
        <f t="shared" si="16"/>
        <v>0</v>
      </c>
      <c r="K8" s="70"/>
      <c r="L8" s="67">
        <f t="shared" si="17"/>
        <v>0</v>
      </c>
      <c r="M8" s="66"/>
      <c r="N8" s="10">
        <f t="shared" si="18"/>
        <v>0</v>
      </c>
      <c r="O8" s="73"/>
      <c r="P8" s="72">
        <f t="shared" si="19"/>
        <v>0</v>
      </c>
      <c r="Q8" s="74"/>
      <c r="R8" s="72">
        <f t="shared" si="20"/>
        <v>0</v>
      </c>
      <c r="S8" s="30"/>
      <c r="T8" s="144">
        <f t="shared" si="21"/>
        <v>0</v>
      </c>
      <c r="U8" s="68"/>
      <c r="V8" s="44">
        <f t="shared" si="22"/>
        <v>0</v>
      </c>
      <c r="W8" s="64"/>
      <c r="X8" s="65">
        <f t="shared" si="23"/>
        <v>0</v>
      </c>
      <c r="Y8" s="41"/>
      <c r="Z8" s="9">
        <f t="shared" si="24"/>
        <v>0</v>
      </c>
      <c r="AA8" s="41"/>
      <c r="AB8" s="9">
        <f t="shared" si="25"/>
        <v>0</v>
      </c>
      <c r="AC8" s="41"/>
      <c r="AD8" s="9">
        <f t="shared" si="26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/>
      <c r="C9" s="27"/>
      <c r="D9" s="11"/>
      <c r="E9" s="41"/>
      <c r="F9" s="9">
        <f t="shared" si="14"/>
        <v>0</v>
      </c>
      <c r="G9" s="41"/>
      <c r="H9" s="9">
        <f t="shared" si="15"/>
        <v>0</v>
      </c>
      <c r="I9" s="69"/>
      <c r="J9" s="10">
        <f t="shared" si="16"/>
        <v>0</v>
      </c>
      <c r="K9" s="70"/>
      <c r="L9" s="67">
        <f t="shared" si="17"/>
        <v>0</v>
      </c>
      <c r="M9" s="66"/>
      <c r="N9" s="10">
        <f t="shared" si="18"/>
        <v>0</v>
      </c>
      <c r="O9" s="73"/>
      <c r="P9" s="72">
        <f t="shared" si="19"/>
        <v>0</v>
      </c>
      <c r="Q9" s="74"/>
      <c r="R9" s="72">
        <f t="shared" si="20"/>
        <v>0</v>
      </c>
      <c r="S9" s="30"/>
      <c r="T9" s="144">
        <f t="shared" si="21"/>
        <v>0</v>
      </c>
      <c r="U9" s="68"/>
      <c r="V9" s="44">
        <f t="shared" si="22"/>
        <v>0</v>
      </c>
      <c r="W9" s="64"/>
      <c r="X9" s="65">
        <f t="shared" si="23"/>
        <v>0</v>
      </c>
      <c r="Y9" s="41"/>
      <c r="Z9" s="9">
        <f t="shared" si="24"/>
        <v>0</v>
      </c>
      <c r="AA9" s="41"/>
      <c r="AB9" s="9">
        <f t="shared" si="25"/>
        <v>0</v>
      </c>
      <c r="AC9" s="41"/>
      <c r="AD9" s="9">
        <f t="shared" si="26"/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/>
      <c r="C10" s="27"/>
      <c r="D10" s="11"/>
      <c r="E10" s="14"/>
      <c r="F10" s="9">
        <f t="shared" si="14"/>
        <v>0</v>
      </c>
      <c r="G10" s="41"/>
      <c r="H10" s="9">
        <f t="shared" si="15"/>
        <v>0</v>
      </c>
      <c r="I10" s="69"/>
      <c r="J10" s="10">
        <f t="shared" si="16"/>
        <v>0</v>
      </c>
      <c r="K10" s="70"/>
      <c r="L10" s="67">
        <f t="shared" si="17"/>
        <v>0</v>
      </c>
      <c r="M10" s="66"/>
      <c r="N10" s="10">
        <f t="shared" si="18"/>
        <v>0</v>
      </c>
      <c r="O10" s="73"/>
      <c r="P10" s="72">
        <f t="shared" si="19"/>
        <v>0</v>
      </c>
      <c r="Q10" s="74"/>
      <c r="R10" s="72">
        <f t="shared" si="20"/>
        <v>0</v>
      </c>
      <c r="S10" s="30"/>
      <c r="T10" s="144">
        <f t="shared" si="21"/>
        <v>0</v>
      </c>
      <c r="U10" s="68"/>
      <c r="V10" s="44">
        <f t="shared" si="22"/>
        <v>0</v>
      </c>
      <c r="W10" s="64"/>
      <c r="X10" s="65">
        <f t="shared" si="23"/>
        <v>0</v>
      </c>
      <c r="Y10" s="41"/>
      <c r="Z10" s="9">
        <f t="shared" si="24"/>
        <v>0</v>
      </c>
      <c r="AA10" s="41"/>
      <c r="AB10" s="9">
        <f t="shared" si="25"/>
        <v>0</v>
      </c>
      <c r="AC10" s="41"/>
      <c r="AD10" s="9">
        <f t="shared" si="26"/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/>
      <c r="C11" s="27"/>
      <c r="D11" s="11"/>
      <c r="E11" s="41"/>
      <c r="F11" s="9">
        <f t="shared" si="14"/>
        <v>0</v>
      </c>
      <c r="G11" s="41"/>
      <c r="H11" s="9">
        <f t="shared" si="15"/>
        <v>0</v>
      </c>
      <c r="I11" s="69"/>
      <c r="J11" s="10">
        <f t="shared" si="16"/>
        <v>0</v>
      </c>
      <c r="K11" s="70"/>
      <c r="L11" s="67">
        <f t="shared" si="17"/>
        <v>0</v>
      </c>
      <c r="M11" s="66"/>
      <c r="N11" s="10">
        <f t="shared" si="18"/>
        <v>0</v>
      </c>
      <c r="O11" s="73"/>
      <c r="P11" s="72">
        <f t="shared" si="19"/>
        <v>0</v>
      </c>
      <c r="Q11" s="74"/>
      <c r="R11" s="72">
        <f t="shared" si="20"/>
        <v>0</v>
      </c>
      <c r="S11" s="30"/>
      <c r="T11" s="144">
        <f t="shared" si="21"/>
        <v>0</v>
      </c>
      <c r="U11" s="68"/>
      <c r="V11" s="44">
        <f t="shared" si="22"/>
        <v>0</v>
      </c>
      <c r="W11" s="64"/>
      <c r="X11" s="65">
        <f t="shared" si="23"/>
        <v>0</v>
      </c>
      <c r="Y11" s="41"/>
      <c r="Z11" s="9">
        <f t="shared" si="24"/>
        <v>0</v>
      </c>
      <c r="AA11" s="41"/>
      <c r="AB11" s="9">
        <f t="shared" si="25"/>
        <v>0</v>
      </c>
      <c r="AC11" s="41"/>
      <c r="AD11" s="9">
        <f t="shared" si="26"/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/>
      <c r="C12" s="27"/>
      <c r="D12" s="11"/>
      <c r="E12" s="14"/>
      <c r="F12" s="9">
        <f t="shared" si="14"/>
        <v>0</v>
      </c>
      <c r="G12" s="41"/>
      <c r="H12" s="9">
        <f t="shared" si="15"/>
        <v>0</v>
      </c>
      <c r="I12" s="69"/>
      <c r="J12" s="10">
        <f t="shared" si="16"/>
        <v>0</v>
      </c>
      <c r="K12" s="70"/>
      <c r="L12" s="67">
        <f t="shared" si="17"/>
        <v>0</v>
      </c>
      <c r="M12" s="66"/>
      <c r="N12" s="10">
        <f t="shared" si="18"/>
        <v>0</v>
      </c>
      <c r="O12" s="73"/>
      <c r="P12" s="72">
        <f t="shared" si="19"/>
        <v>0</v>
      </c>
      <c r="Q12" s="74"/>
      <c r="R12" s="72">
        <f t="shared" si="20"/>
        <v>0</v>
      </c>
      <c r="S12" s="30"/>
      <c r="T12" s="144">
        <f t="shared" si="21"/>
        <v>0</v>
      </c>
      <c r="U12" s="68"/>
      <c r="V12" s="44">
        <f t="shared" si="22"/>
        <v>0</v>
      </c>
      <c r="W12" s="64"/>
      <c r="X12" s="65">
        <f t="shared" si="23"/>
        <v>0</v>
      </c>
      <c r="Y12" s="41"/>
      <c r="Z12" s="9">
        <f t="shared" si="24"/>
        <v>0</v>
      </c>
      <c r="AA12" s="41"/>
      <c r="AB12" s="9">
        <f t="shared" si="25"/>
        <v>0</v>
      </c>
      <c r="AC12" s="41"/>
      <c r="AD12" s="9">
        <f t="shared" si="26"/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/>
      <c r="C13" s="27"/>
      <c r="D13" s="11"/>
      <c r="E13" s="14"/>
      <c r="F13" s="9">
        <f t="shared" ref="F13:F29" si="27">ROUNDDOWN(IF(E13=0,0,(1010/((60.38/E13)^1.1765))-10),0)</f>
        <v>0</v>
      </c>
      <c r="G13" s="41"/>
      <c r="H13" s="9">
        <f t="shared" ref="H13:H29" si="28">ROUNDDOWN(IF(G13=0,0,(1010/((62.58/G13)^1.0309))-10),0)</f>
        <v>0</v>
      </c>
      <c r="I13" s="69"/>
      <c r="J13" s="10">
        <f t="shared" ref="J13:J29" si="29">ROUNDDOWN(IF(I13=0,0,(1010/((60.38/I13)^1.1765))-10),0)</f>
        <v>0</v>
      </c>
      <c r="K13" s="70"/>
      <c r="L13" s="67">
        <f t="shared" ref="L13:L29" si="30">ROUNDDOWN(IF(K13=0,0,(1010/((18.28/K13)^1.2195))-10),0)</f>
        <v>0</v>
      </c>
      <c r="M13" s="66"/>
      <c r="N13" s="10">
        <f t="shared" ref="N13:N29" si="31">ROUNDDOWN(IF(M13=0,0,(1010/((71.02/M13)^1.1765))-10),0)</f>
        <v>0</v>
      </c>
      <c r="O13" s="73"/>
      <c r="P13" s="72">
        <f t="shared" ref="P13:P29" si="32">ROUNDDOWN(IF(O13=0,0,(1010/((60.38/O13)^1.1765))-10),0)</f>
        <v>0</v>
      </c>
      <c r="Q13" s="74"/>
      <c r="R13" s="72">
        <f t="shared" ref="R13:R29" si="33">ROUNDDOWN(IF(Q13=0,0,(1010/((71.02/Q13)^1.1765))-10),0)</f>
        <v>0</v>
      </c>
      <c r="S13" s="30"/>
      <c r="T13" s="144">
        <f t="shared" ref="T13:T29" si="34">ROUNDDOWN(IF(S13=0,0,(1010/((18.28/S13)^1.2195))-10),0)</f>
        <v>0</v>
      </c>
      <c r="U13" s="68"/>
      <c r="V13" s="44">
        <f t="shared" ref="V13:V29" si="35">ROUNDDOWN(IF(U13=0,0,(1010/((71.02/U13)^1.1765))-10),0)</f>
        <v>0</v>
      </c>
      <c r="W13" s="64"/>
      <c r="X13" s="65">
        <f t="shared" ref="X13:X29" si="36">ROUNDDOWN(IF(W13=0,0,(1010/((18.28/W13)^1.2195))-10),0)</f>
        <v>0</v>
      </c>
      <c r="Y13" s="41"/>
      <c r="Z13" s="9">
        <f t="shared" ref="Z13:Z29" si="37">ROUNDDOWN(IF(Y13=0,0,(1010/((62.58/Y13)^1.0309))-10),0)</f>
        <v>0</v>
      </c>
      <c r="AA13" s="41"/>
      <c r="AB13" s="9">
        <f t="shared" ref="AB13:AB29" si="38">ROUNDDOWN(IF(AA13=0,0,(1010/((71.02/AA13)^1.1765))-10),0)</f>
        <v>0</v>
      </c>
      <c r="AC13" s="41"/>
      <c r="AD13" s="9">
        <f t="shared" ref="AD13:AD29" si="39">ROUNDDOWN(IF(AC13=0,0,(1010/((60.38/AC13)^1.1765))-10),0)</f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41"/>
      <c r="F14" s="9">
        <f t="shared" si="27"/>
        <v>0</v>
      </c>
      <c r="G14" s="41"/>
      <c r="H14" s="9">
        <f t="shared" si="28"/>
        <v>0</v>
      </c>
      <c r="I14" s="69"/>
      <c r="J14" s="10">
        <f t="shared" si="29"/>
        <v>0</v>
      </c>
      <c r="K14" s="70"/>
      <c r="L14" s="67">
        <f t="shared" si="30"/>
        <v>0</v>
      </c>
      <c r="M14" s="66"/>
      <c r="N14" s="10">
        <f t="shared" si="31"/>
        <v>0</v>
      </c>
      <c r="O14" s="73"/>
      <c r="P14" s="72">
        <f t="shared" si="32"/>
        <v>0</v>
      </c>
      <c r="Q14" s="74"/>
      <c r="R14" s="72">
        <f t="shared" si="33"/>
        <v>0</v>
      </c>
      <c r="S14" s="30"/>
      <c r="T14" s="144">
        <f t="shared" si="34"/>
        <v>0</v>
      </c>
      <c r="U14" s="68"/>
      <c r="V14" s="44">
        <f t="shared" si="35"/>
        <v>0</v>
      </c>
      <c r="W14" s="64"/>
      <c r="X14" s="65">
        <f t="shared" si="36"/>
        <v>0</v>
      </c>
      <c r="Y14" s="41"/>
      <c r="Z14" s="9">
        <f t="shared" si="37"/>
        <v>0</v>
      </c>
      <c r="AA14" s="41"/>
      <c r="AB14" s="9">
        <f t="shared" si="38"/>
        <v>0</v>
      </c>
      <c r="AC14" s="41"/>
      <c r="AD14" s="9">
        <f t="shared" si="39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27"/>
        <v>0</v>
      </c>
      <c r="G15" s="41"/>
      <c r="H15" s="9">
        <f t="shared" si="28"/>
        <v>0</v>
      </c>
      <c r="I15" s="69"/>
      <c r="J15" s="10">
        <f t="shared" si="29"/>
        <v>0</v>
      </c>
      <c r="K15" s="70"/>
      <c r="L15" s="67">
        <f t="shared" si="30"/>
        <v>0</v>
      </c>
      <c r="M15" s="66"/>
      <c r="N15" s="10">
        <f t="shared" si="31"/>
        <v>0</v>
      </c>
      <c r="O15" s="73"/>
      <c r="P15" s="72">
        <f t="shared" si="32"/>
        <v>0</v>
      </c>
      <c r="Q15" s="74"/>
      <c r="R15" s="72">
        <f t="shared" si="33"/>
        <v>0</v>
      </c>
      <c r="S15" s="30"/>
      <c r="T15" s="144">
        <f t="shared" si="34"/>
        <v>0</v>
      </c>
      <c r="U15" s="68"/>
      <c r="V15" s="44">
        <f t="shared" si="35"/>
        <v>0</v>
      </c>
      <c r="W15" s="64"/>
      <c r="X15" s="65">
        <f t="shared" si="36"/>
        <v>0</v>
      </c>
      <c r="Y15" s="41"/>
      <c r="Z15" s="9">
        <f t="shared" si="37"/>
        <v>0</v>
      </c>
      <c r="AA15" s="41"/>
      <c r="AB15" s="9">
        <f t="shared" si="38"/>
        <v>0</v>
      </c>
      <c r="AC15" s="41"/>
      <c r="AD15" s="9">
        <f t="shared" si="39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D16" s="11"/>
      <c r="E16" s="14"/>
      <c r="F16" s="9">
        <f t="shared" si="27"/>
        <v>0</v>
      </c>
      <c r="G16" s="41"/>
      <c r="H16" s="9">
        <f t="shared" si="28"/>
        <v>0</v>
      </c>
      <c r="I16" s="69"/>
      <c r="J16" s="10">
        <f t="shared" si="29"/>
        <v>0</v>
      </c>
      <c r="K16" s="70"/>
      <c r="L16" s="67">
        <f t="shared" si="30"/>
        <v>0</v>
      </c>
      <c r="M16" s="66"/>
      <c r="N16" s="10">
        <f t="shared" si="31"/>
        <v>0</v>
      </c>
      <c r="O16" s="73"/>
      <c r="P16" s="72">
        <f t="shared" si="32"/>
        <v>0</v>
      </c>
      <c r="Q16" s="74"/>
      <c r="R16" s="72">
        <f t="shared" si="33"/>
        <v>0</v>
      </c>
      <c r="S16" s="30"/>
      <c r="T16" s="144">
        <f t="shared" si="34"/>
        <v>0</v>
      </c>
      <c r="U16" s="68"/>
      <c r="V16" s="44">
        <f t="shared" si="35"/>
        <v>0</v>
      </c>
      <c r="W16" s="64"/>
      <c r="X16" s="65">
        <f t="shared" si="36"/>
        <v>0</v>
      </c>
      <c r="Y16" s="41"/>
      <c r="Z16" s="9">
        <f t="shared" si="37"/>
        <v>0</v>
      </c>
      <c r="AA16" s="41"/>
      <c r="AB16" s="9">
        <f t="shared" si="38"/>
        <v>0</v>
      </c>
      <c r="AC16" s="41"/>
      <c r="AD16" s="9">
        <f t="shared" si="39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D17" s="11"/>
      <c r="E17" s="14"/>
      <c r="F17" s="9">
        <f t="shared" si="27"/>
        <v>0</v>
      </c>
      <c r="G17" s="41"/>
      <c r="H17" s="9">
        <f t="shared" si="28"/>
        <v>0</v>
      </c>
      <c r="I17" s="69"/>
      <c r="J17" s="10">
        <f t="shared" si="29"/>
        <v>0</v>
      </c>
      <c r="K17" s="70"/>
      <c r="L17" s="67">
        <f t="shared" si="30"/>
        <v>0</v>
      </c>
      <c r="M17" s="66"/>
      <c r="N17" s="10">
        <f t="shared" si="31"/>
        <v>0</v>
      </c>
      <c r="O17" s="73"/>
      <c r="P17" s="72">
        <f t="shared" si="32"/>
        <v>0</v>
      </c>
      <c r="Q17" s="74"/>
      <c r="R17" s="72">
        <f t="shared" si="33"/>
        <v>0</v>
      </c>
      <c r="S17" s="30"/>
      <c r="T17" s="144">
        <f t="shared" si="34"/>
        <v>0</v>
      </c>
      <c r="U17" s="68"/>
      <c r="V17" s="44">
        <f t="shared" si="35"/>
        <v>0</v>
      </c>
      <c r="W17" s="64"/>
      <c r="X17" s="65">
        <f t="shared" si="36"/>
        <v>0</v>
      </c>
      <c r="Y17" s="41"/>
      <c r="Z17" s="9">
        <f t="shared" si="37"/>
        <v>0</v>
      </c>
      <c r="AA17" s="41"/>
      <c r="AB17" s="9">
        <f t="shared" si="38"/>
        <v>0</v>
      </c>
      <c r="AC17" s="41"/>
      <c r="AD17" s="9">
        <f t="shared" si="39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D18" s="11"/>
      <c r="E18" s="14"/>
      <c r="F18" s="9">
        <f t="shared" si="27"/>
        <v>0</v>
      </c>
      <c r="G18" s="41"/>
      <c r="H18" s="9">
        <f t="shared" si="28"/>
        <v>0</v>
      </c>
      <c r="I18" s="69"/>
      <c r="J18" s="10">
        <f t="shared" si="29"/>
        <v>0</v>
      </c>
      <c r="K18" s="70"/>
      <c r="L18" s="67">
        <f t="shared" si="30"/>
        <v>0</v>
      </c>
      <c r="M18" s="66"/>
      <c r="N18" s="10">
        <f t="shared" si="31"/>
        <v>0</v>
      </c>
      <c r="O18" s="73"/>
      <c r="P18" s="72">
        <f t="shared" si="32"/>
        <v>0</v>
      </c>
      <c r="Q18" s="74"/>
      <c r="R18" s="72">
        <f t="shared" si="33"/>
        <v>0</v>
      </c>
      <c r="S18" s="30"/>
      <c r="T18" s="144">
        <f t="shared" si="34"/>
        <v>0</v>
      </c>
      <c r="U18" s="68"/>
      <c r="V18" s="44">
        <f t="shared" si="35"/>
        <v>0</v>
      </c>
      <c r="W18" s="64"/>
      <c r="X18" s="65">
        <f t="shared" si="36"/>
        <v>0</v>
      </c>
      <c r="Y18" s="41"/>
      <c r="Z18" s="9">
        <f t="shared" si="37"/>
        <v>0</v>
      </c>
      <c r="AA18" s="41"/>
      <c r="AB18" s="9">
        <f t="shared" si="38"/>
        <v>0</v>
      </c>
      <c r="AC18" s="41"/>
      <c r="AD18" s="9">
        <f t="shared" si="39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D19" s="11"/>
      <c r="E19" s="41"/>
      <c r="F19" s="9">
        <f t="shared" si="27"/>
        <v>0</v>
      </c>
      <c r="G19" s="41"/>
      <c r="H19" s="9">
        <f t="shared" si="28"/>
        <v>0</v>
      </c>
      <c r="I19" s="69"/>
      <c r="J19" s="10">
        <f t="shared" si="29"/>
        <v>0</v>
      </c>
      <c r="K19" s="70"/>
      <c r="L19" s="67">
        <f t="shared" si="30"/>
        <v>0</v>
      </c>
      <c r="M19" s="66"/>
      <c r="N19" s="10">
        <f t="shared" si="31"/>
        <v>0</v>
      </c>
      <c r="O19" s="73"/>
      <c r="P19" s="72">
        <f t="shared" si="32"/>
        <v>0</v>
      </c>
      <c r="Q19" s="74"/>
      <c r="R19" s="72">
        <f t="shared" si="33"/>
        <v>0</v>
      </c>
      <c r="S19" s="30"/>
      <c r="T19" s="144">
        <f t="shared" si="34"/>
        <v>0</v>
      </c>
      <c r="U19" s="68"/>
      <c r="V19" s="44">
        <f t="shared" si="35"/>
        <v>0</v>
      </c>
      <c r="W19" s="64"/>
      <c r="X19" s="65">
        <f t="shared" si="36"/>
        <v>0</v>
      </c>
      <c r="Y19" s="41"/>
      <c r="Z19" s="9">
        <f t="shared" si="37"/>
        <v>0</v>
      </c>
      <c r="AA19" s="41"/>
      <c r="AB19" s="9">
        <f t="shared" si="38"/>
        <v>0</v>
      </c>
      <c r="AC19" s="41"/>
      <c r="AD19" s="9">
        <f t="shared" si="39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f t="shared" si="13"/>
        <v>19</v>
      </c>
      <c r="B20" s="27"/>
      <c r="C20" s="27"/>
      <c r="D20" s="11"/>
      <c r="E20" s="41"/>
      <c r="F20" s="9">
        <f t="shared" si="27"/>
        <v>0</v>
      </c>
      <c r="G20" s="41"/>
      <c r="H20" s="9">
        <f t="shared" si="28"/>
        <v>0</v>
      </c>
      <c r="I20" s="69"/>
      <c r="J20" s="10">
        <f t="shared" si="29"/>
        <v>0</v>
      </c>
      <c r="K20" s="70"/>
      <c r="L20" s="67">
        <f t="shared" si="30"/>
        <v>0</v>
      </c>
      <c r="M20" s="66"/>
      <c r="N20" s="10">
        <f t="shared" si="31"/>
        <v>0</v>
      </c>
      <c r="O20" s="73"/>
      <c r="P20" s="72">
        <f t="shared" si="32"/>
        <v>0</v>
      </c>
      <c r="Q20" s="74"/>
      <c r="R20" s="72">
        <f t="shared" si="33"/>
        <v>0</v>
      </c>
      <c r="S20" s="30"/>
      <c r="T20" s="144">
        <f t="shared" si="34"/>
        <v>0</v>
      </c>
      <c r="U20" s="68"/>
      <c r="V20" s="44">
        <f t="shared" si="35"/>
        <v>0</v>
      </c>
      <c r="W20" s="64"/>
      <c r="X20" s="65">
        <f t="shared" si="36"/>
        <v>0</v>
      </c>
      <c r="Y20" s="41"/>
      <c r="Z20" s="9">
        <f t="shared" si="37"/>
        <v>0</v>
      </c>
      <c r="AA20" s="41"/>
      <c r="AB20" s="9">
        <f t="shared" si="38"/>
        <v>0</v>
      </c>
      <c r="AC20" s="41"/>
      <c r="AD20" s="9">
        <f t="shared" si="39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f t="shared" si="13"/>
        <v>20</v>
      </c>
      <c r="B21" s="27"/>
      <c r="C21" s="27"/>
      <c r="D21" s="11"/>
      <c r="E21" s="14"/>
      <c r="F21" s="9">
        <f t="shared" si="27"/>
        <v>0</v>
      </c>
      <c r="G21" s="41"/>
      <c r="H21" s="9">
        <f t="shared" si="28"/>
        <v>0</v>
      </c>
      <c r="I21" s="69"/>
      <c r="J21" s="10">
        <f t="shared" si="29"/>
        <v>0</v>
      </c>
      <c r="K21" s="70"/>
      <c r="L21" s="67">
        <f t="shared" si="30"/>
        <v>0</v>
      </c>
      <c r="M21" s="66"/>
      <c r="N21" s="10">
        <f t="shared" si="31"/>
        <v>0</v>
      </c>
      <c r="O21" s="73"/>
      <c r="P21" s="72">
        <f t="shared" si="32"/>
        <v>0</v>
      </c>
      <c r="Q21" s="74"/>
      <c r="R21" s="72">
        <f t="shared" si="33"/>
        <v>0</v>
      </c>
      <c r="S21" s="30"/>
      <c r="T21" s="144">
        <f t="shared" si="34"/>
        <v>0</v>
      </c>
      <c r="U21" s="68"/>
      <c r="V21" s="44">
        <f t="shared" si="35"/>
        <v>0</v>
      </c>
      <c r="W21" s="64"/>
      <c r="X21" s="65">
        <f t="shared" si="36"/>
        <v>0</v>
      </c>
      <c r="Y21" s="41"/>
      <c r="Z21" s="9">
        <f t="shared" si="37"/>
        <v>0</v>
      </c>
      <c r="AA21" s="41"/>
      <c r="AB21" s="9">
        <f t="shared" si="38"/>
        <v>0</v>
      </c>
      <c r="AC21" s="41"/>
      <c r="AD21" s="9">
        <f t="shared" si="39"/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f t="shared" si="13"/>
        <v>21</v>
      </c>
      <c r="B22" s="27"/>
      <c r="C22" s="27"/>
      <c r="F22" s="9">
        <f t="shared" si="27"/>
        <v>0</v>
      </c>
      <c r="G22" s="41"/>
      <c r="H22" s="9">
        <f t="shared" si="28"/>
        <v>0</v>
      </c>
      <c r="I22" s="69"/>
      <c r="J22" s="10">
        <f t="shared" si="29"/>
        <v>0</v>
      </c>
      <c r="K22" s="70"/>
      <c r="L22" s="67">
        <f t="shared" si="30"/>
        <v>0</v>
      </c>
      <c r="M22" s="66"/>
      <c r="N22" s="10">
        <f t="shared" si="31"/>
        <v>0</v>
      </c>
      <c r="O22" s="73"/>
      <c r="P22" s="72">
        <f t="shared" si="32"/>
        <v>0</v>
      </c>
      <c r="Q22" s="74"/>
      <c r="R22" s="72">
        <f t="shared" si="33"/>
        <v>0</v>
      </c>
      <c r="S22" s="30"/>
      <c r="T22" s="144">
        <f t="shared" si="34"/>
        <v>0</v>
      </c>
      <c r="U22" s="68"/>
      <c r="V22" s="44">
        <f t="shared" si="35"/>
        <v>0</v>
      </c>
      <c r="W22" s="64"/>
      <c r="X22" s="65">
        <f t="shared" si="36"/>
        <v>0</v>
      </c>
      <c r="Y22" s="41"/>
      <c r="Z22" s="9">
        <f t="shared" si="37"/>
        <v>0</v>
      </c>
      <c r="AA22" s="41"/>
      <c r="AB22" s="9">
        <f t="shared" si="38"/>
        <v>0</v>
      </c>
      <c r="AC22" s="41"/>
      <c r="AD22" s="9">
        <f t="shared" si="39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f t="shared" si="13"/>
        <v>22</v>
      </c>
      <c r="B23" s="27"/>
      <c r="C23" s="27"/>
      <c r="F23" s="9">
        <f t="shared" si="27"/>
        <v>0</v>
      </c>
      <c r="G23" s="41"/>
      <c r="H23" s="9">
        <f t="shared" si="28"/>
        <v>0</v>
      </c>
      <c r="I23" s="69"/>
      <c r="J23" s="10">
        <f t="shared" si="29"/>
        <v>0</v>
      </c>
      <c r="K23" s="70"/>
      <c r="L23" s="67">
        <f t="shared" si="30"/>
        <v>0</v>
      </c>
      <c r="M23" s="66"/>
      <c r="N23" s="10">
        <f t="shared" si="31"/>
        <v>0</v>
      </c>
      <c r="O23" s="73"/>
      <c r="P23" s="72">
        <f t="shared" si="32"/>
        <v>0</v>
      </c>
      <c r="Q23" s="74"/>
      <c r="R23" s="72">
        <f t="shared" si="33"/>
        <v>0</v>
      </c>
      <c r="S23" s="30"/>
      <c r="T23" s="144">
        <f t="shared" si="34"/>
        <v>0</v>
      </c>
      <c r="U23" s="68"/>
      <c r="V23" s="44">
        <f t="shared" si="35"/>
        <v>0</v>
      </c>
      <c r="W23" s="64"/>
      <c r="X23" s="65">
        <f t="shared" si="36"/>
        <v>0</v>
      </c>
      <c r="Y23" s="41"/>
      <c r="Z23" s="9">
        <f t="shared" si="37"/>
        <v>0</v>
      </c>
      <c r="AA23" s="41"/>
      <c r="AB23" s="9">
        <f t="shared" si="38"/>
        <v>0</v>
      </c>
      <c r="AC23" s="41"/>
      <c r="AD23" s="9">
        <f t="shared" si="39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f t="shared" si="13"/>
        <v>23</v>
      </c>
      <c r="B24" s="27"/>
      <c r="C24" s="27"/>
      <c r="F24" s="9">
        <f t="shared" si="27"/>
        <v>0</v>
      </c>
      <c r="G24" s="41"/>
      <c r="H24" s="9">
        <f t="shared" si="28"/>
        <v>0</v>
      </c>
      <c r="I24" s="69"/>
      <c r="J24" s="10">
        <f t="shared" si="29"/>
        <v>0</v>
      </c>
      <c r="K24" s="70"/>
      <c r="L24" s="67">
        <f t="shared" si="30"/>
        <v>0</v>
      </c>
      <c r="M24" s="66"/>
      <c r="N24" s="10">
        <f t="shared" si="31"/>
        <v>0</v>
      </c>
      <c r="O24" s="73"/>
      <c r="P24" s="72">
        <f t="shared" si="32"/>
        <v>0</v>
      </c>
      <c r="Q24" s="74"/>
      <c r="R24" s="72">
        <f t="shared" si="33"/>
        <v>0</v>
      </c>
      <c r="S24" s="30"/>
      <c r="T24" s="144">
        <f t="shared" si="34"/>
        <v>0</v>
      </c>
      <c r="U24" s="68"/>
      <c r="V24" s="44">
        <f t="shared" si="35"/>
        <v>0</v>
      </c>
      <c r="W24" s="64"/>
      <c r="X24" s="65">
        <f t="shared" si="36"/>
        <v>0</v>
      </c>
      <c r="Y24" s="41"/>
      <c r="Z24" s="9">
        <f t="shared" si="37"/>
        <v>0</v>
      </c>
      <c r="AA24" s="41"/>
      <c r="AB24" s="9">
        <f t="shared" si="38"/>
        <v>0</v>
      </c>
      <c r="AC24" s="41"/>
      <c r="AD24" s="9">
        <f t="shared" si="39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f t="shared" si="13"/>
        <v>24</v>
      </c>
      <c r="B25" s="27"/>
      <c r="C25" s="27"/>
      <c r="F25" s="9">
        <f t="shared" si="27"/>
        <v>0</v>
      </c>
      <c r="G25" s="41"/>
      <c r="H25" s="9">
        <f t="shared" si="28"/>
        <v>0</v>
      </c>
      <c r="I25" s="69"/>
      <c r="J25" s="10">
        <f t="shared" si="29"/>
        <v>0</v>
      </c>
      <c r="K25" s="70"/>
      <c r="L25" s="67">
        <f t="shared" si="30"/>
        <v>0</v>
      </c>
      <c r="M25" s="66"/>
      <c r="N25" s="10">
        <f t="shared" si="31"/>
        <v>0</v>
      </c>
      <c r="O25" s="73"/>
      <c r="P25" s="72">
        <f t="shared" si="32"/>
        <v>0</v>
      </c>
      <c r="Q25" s="74"/>
      <c r="R25" s="72">
        <f t="shared" si="33"/>
        <v>0</v>
      </c>
      <c r="S25" s="30"/>
      <c r="T25" s="144">
        <f t="shared" si="34"/>
        <v>0</v>
      </c>
      <c r="U25" s="68"/>
      <c r="V25" s="44">
        <f t="shared" si="35"/>
        <v>0</v>
      </c>
      <c r="W25" s="64"/>
      <c r="X25" s="65">
        <f t="shared" si="36"/>
        <v>0</v>
      </c>
      <c r="Y25" s="41"/>
      <c r="Z25" s="9">
        <f t="shared" si="37"/>
        <v>0</v>
      </c>
      <c r="AA25" s="41"/>
      <c r="AB25" s="9">
        <f t="shared" si="38"/>
        <v>0</v>
      </c>
      <c r="AC25" s="41"/>
      <c r="AD25" s="9">
        <f t="shared" si="39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f t="shared" si="13"/>
        <v>25</v>
      </c>
      <c r="B26" s="27"/>
      <c r="C26" s="27"/>
      <c r="F26" s="9">
        <f t="shared" si="27"/>
        <v>0</v>
      </c>
      <c r="G26" s="41"/>
      <c r="H26" s="9">
        <f t="shared" si="28"/>
        <v>0</v>
      </c>
      <c r="I26" s="69"/>
      <c r="J26" s="10">
        <f t="shared" si="29"/>
        <v>0</v>
      </c>
      <c r="K26" s="70"/>
      <c r="L26" s="67">
        <f t="shared" si="30"/>
        <v>0</v>
      </c>
      <c r="M26" s="66"/>
      <c r="N26" s="10">
        <f t="shared" si="31"/>
        <v>0</v>
      </c>
      <c r="O26" s="73"/>
      <c r="P26" s="72">
        <f t="shared" si="32"/>
        <v>0</v>
      </c>
      <c r="Q26" s="74"/>
      <c r="R26" s="72">
        <f t="shared" si="33"/>
        <v>0</v>
      </c>
      <c r="S26" s="30"/>
      <c r="T26" s="144">
        <f t="shared" si="34"/>
        <v>0</v>
      </c>
      <c r="U26" s="68"/>
      <c r="V26" s="44">
        <f t="shared" si="35"/>
        <v>0</v>
      </c>
      <c r="W26" s="64"/>
      <c r="X26" s="65">
        <f t="shared" si="36"/>
        <v>0</v>
      </c>
      <c r="Y26" s="41"/>
      <c r="Z26" s="9">
        <f t="shared" si="37"/>
        <v>0</v>
      </c>
      <c r="AA26" s="41"/>
      <c r="AB26" s="9">
        <f t="shared" si="38"/>
        <v>0</v>
      </c>
      <c r="AC26" s="41"/>
      <c r="AD26" s="9">
        <f t="shared" si="39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f t="shared" si="13"/>
        <v>26</v>
      </c>
      <c r="B27" s="27"/>
      <c r="C27" s="27"/>
      <c r="F27" s="9">
        <f t="shared" si="27"/>
        <v>0</v>
      </c>
      <c r="G27" s="41"/>
      <c r="H27" s="9">
        <f t="shared" si="28"/>
        <v>0</v>
      </c>
      <c r="I27" s="69"/>
      <c r="J27" s="10">
        <f t="shared" si="29"/>
        <v>0</v>
      </c>
      <c r="K27" s="70"/>
      <c r="L27" s="67">
        <f t="shared" si="30"/>
        <v>0</v>
      </c>
      <c r="M27" s="66"/>
      <c r="N27" s="10">
        <f t="shared" si="31"/>
        <v>0</v>
      </c>
      <c r="O27" s="73"/>
      <c r="P27" s="72">
        <f t="shared" si="32"/>
        <v>0</v>
      </c>
      <c r="Q27" s="74"/>
      <c r="R27" s="72">
        <f t="shared" si="33"/>
        <v>0</v>
      </c>
      <c r="S27" s="30"/>
      <c r="T27" s="144">
        <f t="shared" si="34"/>
        <v>0</v>
      </c>
      <c r="U27" s="68"/>
      <c r="V27" s="44">
        <f t="shared" si="35"/>
        <v>0</v>
      </c>
      <c r="W27" s="64"/>
      <c r="X27" s="65">
        <f t="shared" si="36"/>
        <v>0</v>
      </c>
      <c r="Y27" s="41"/>
      <c r="Z27" s="9">
        <f t="shared" si="37"/>
        <v>0</v>
      </c>
      <c r="AA27" s="41"/>
      <c r="AB27" s="9">
        <f t="shared" si="38"/>
        <v>0</v>
      </c>
      <c r="AC27" s="41"/>
      <c r="AD27" s="9">
        <f t="shared" si="39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f t="shared" si="13"/>
        <v>27</v>
      </c>
      <c r="B28" s="27"/>
      <c r="C28" s="27"/>
      <c r="F28" s="9">
        <f t="shared" si="27"/>
        <v>0</v>
      </c>
      <c r="G28" s="41"/>
      <c r="H28" s="9">
        <f t="shared" si="28"/>
        <v>0</v>
      </c>
      <c r="I28" s="69"/>
      <c r="J28" s="10">
        <f t="shared" si="29"/>
        <v>0</v>
      </c>
      <c r="K28" s="70"/>
      <c r="L28" s="67">
        <f t="shared" si="30"/>
        <v>0</v>
      </c>
      <c r="M28" s="66"/>
      <c r="N28" s="10">
        <f t="shared" si="31"/>
        <v>0</v>
      </c>
      <c r="O28" s="73"/>
      <c r="P28" s="72">
        <f t="shared" si="32"/>
        <v>0</v>
      </c>
      <c r="Q28" s="74"/>
      <c r="R28" s="72">
        <f t="shared" si="33"/>
        <v>0</v>
      </c>
      <c r="S28" s="30"/>
      <c r="T28" s="144">
        <f t="shared" si="34"/>
        <v>0</v>
      </c>
      <c r="U28" s="68"/>
      <c r="V28" s="44">
        <f t="shared" si="35"/>
        <v>0</v>
      </c>
      <c r="W28" s="64"/>
      <c r="X28" s="65">
        <f t="shared" si="36"/>
        <v>0</v>
      </c>
      <c r="Y28" s="41"/>
      <c r="Z28" s="9">
        <f t="shared" si="37"/>
        <v>0</v>
      </c>
      <c r="AA28" s="41"/>
      <c r="AB28" s="9">
        <f t="shared" si="38"/>
        <v>0</v>
      </c>
      <c r="AC28" s="41"/>
      <c r="AD28" s="9">
        <f t="shared" si="39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f t="shared" si="13"/>
        <v>28</v>
      </c>
      <c r="B29" s="27"/>
      <c r="C29" s="27"/>
      <c r="F29" s="9">
        <f t="shared" si="27"/>
        <v>0</v>
      </c>
      <c r="G29" s="41"/>
      <c r="H29" s="9">
        <f t="shared" si="28"/>
        <v>0</v>
      </c>
      <c r="I29" s="69"/>
      <c r="J29" s="10">
        <f t="shared" si="29"/>
        <v>0</v>
      </c>
      <c r="K29" s="70"/>
      <c r="L29" s="67">
        <f t="shared" si="30"/>
        <v>0</v>
      </c>
      <c r="M29" s="66"/>
      <c r="N29" s="10">
        <f t="shared" si="31"/>
        <v>0</v>
      </c>
      <c r="O29" s="73"/>
      <c r="P29" s="72">
        <f t="shared" si="32"/>
        <v>0</v>
      </c>
      <c r="Q29" s="74"/>
      <c r="R29" s="72">
        <f t="shared" si="33"/>
        <v>0</v>
      </c>
      <c r="S29" s="30"/>
      <c r="T29" s="144">
        <f t="shared" si="34"/>
        <v>0</v>
      </c>
      <c r="U29" s="68"/>
      <c r="V29" s="44">
        <f t="shared" si="35"/>
        <v>0</v>
      </c>
      <c r="W29" s="64"/>
      <c r="X29" s="65">
        <f t="shared" si="36"/>
        <v>0</v>
      </c>
      <c r="Y29" s="41"/>
      <c r="Z29" s="9">
        <f t="shared" si="37"/>
        <v>0</v>
      </c>
      <c r="AA29" s="41"/>
      <c r="AB29" s="9">
        <f t="shared" si="38"/>
        <v>0</v>
      </c>
      <c r="AC29" s="41"/>
      <c r="AD29" s="9">
        <f t="shared" si="39"/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  <row r="1848" s="48" customFormat="1" x14ac:dyDescent="0.25"/>
    <row r="1849" s="48" customFormat="1" x14ac:dyDescent="0.25"/>
  </sheetData>
  <sortState xmlns:xlrd2="http://schemas.microsoft.com/office/spreadsheetml/2017/richdata2" ref="B2:AJ1849">
    <sortCondition descending="1" ref="D2:D1849"/>
  </sortState>
  <pageMargins left="0.25" right="0.25" top="0.75" bottom="0.75" header="0.3" footer="0.3"/>
  <pageSetup paperSize="8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DA22-D404-405C-831E-B444CF64639F}">
  <sheetPr>
    <pageSetUpPr fitToPage="1"/>
  </sheetPr>
  <dimension ref="A1:AJ1845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97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168" t="s">
        <v>131</v>
      </c>
      <c r="C2" s="168" t="s">
        <v>8</v>
      </c>
      <c r="D2" s="169">
        <f>Z2+V2</f>
        <v>947</v>
      </c>
      <c r="E2" s="41"/>
      <c r="F2" s="9">
        <f t="shared" ref="F2:F29" si="0">ROUNDDOWN(IF(E2=0,0,(1010/((60.38/E2)^1.1765))-10),0)</f>
        <v>0</v>
      </c>
      <c r="G2" s="41"/>
      <c r="H2" s="9">
        <f t="shared" ref="H2:H29" si="1">ROUNDDOWN(IF(G2=0,0,(1010/((62.58/G2)^1.0309))-10),0)</f>
        <v>0</v>
      </c>
      <c r="I2" s="69"/>
      <c r="J2" s="10">
        <f t="shared" ref="J2:J29" si="2">ROUNDDOWN(IF(I2=0,0,(1010/((60.38/I2)^1.1765))-10),0)</f>
        <v>0</v>
      </c>
      <c r="K2" s="70"/>
      <c r="L2" s="67">
        <f t="shared" ref="L2:L29" si="3">ROUNDDOWN(IF(K2=0,0,(1010/((18.28/K2)^1.2195))-10),0)</f>
        <v>0</v>
      </c>
      <c r="M2" s="66"/>
      <c r="N2" s="10">
        <f t="shared" ref="N2:N29" si="4">ROUNDDOWN(IF(M2=0,0,(1010/((71.02/M2)^1.1765))-10),0)</f>
        <v>0</v>
      </c>
      <c r="O2" s="73"/>
      <c r="P2" s="72">
        <f t="shared" ref="P2:P29" si="5">ROUNDDOWN(IF(O2=0,0,(1010/((60.38/O2)^1.1765))-10),0)</f>
        <v>0</v>
      </c>
      <c r="Q2" s="74">
        <v>36.28</v>
      </c>
      <c r="R2" s="72">
        <f t="shared" ref="R2:R29" si="6">ROUNDDOWN(IF(Q2=0,0,(1010/((71.02/Q2)^1.1765))-10),0)</f>
        <v>448</v>
      </c>
      <c r="S2" s="30"/>
      <c r="T2" s="144">
        <f t="shared" ref="T2:T29" si="7">ROUNDDOWN(IF(S2=0,0,(1010/((18.28/S2)^1.2195))-10),0)</f>
        <v>0</v>
      </c>
      <c r="U2" s="146">
        <v>39.35</v>
      </c>
      <c r="V2" s="147">
        <f t="shared" ref="V2:V29" si="8">ROUNDDOWN(IF(U2=0,0,(1010/((71.02/U2)^1.1765))-10),0)</f>
        <v>494</v>
      </c>
      <c r="W2" s="64">
        <v>9.23</v>
      </c>
      <c r="X2" s="65">
        <f t="shared" ref="X2:X29" si="9">ROUNDDOWN(IF(W2=0,0,(1010/((18.28/W2)^1.2195))-10),0)</f>
        <v>428</v>
      </c>
      <c r="Y2" s="146">
        <v>29.37</v>
      </c>
      <c r="Z2" s="147">
        <f t="shared" ref="Z2:Z29" si="10">ROUNDDOWN(IF(Y2=0,0,(1010/((62.58/Y2)^1.0309))-10),0)</f>
        <v>453</v>
      </c>
      <c r="AA2" s="41">
        <v>33.020000000000003</v>
      </c>
      <c r="AB2" s="9">
        <f t="shared" ref="AB2:AB29" si="11">ROUNDDOWN(IF(AA2=0,0,(1010/((71.02/AA2)^1.1765))-10),0)</f>
        <v>400</v>
      </c>
      <c r="AC2" s="41">
        <v>26.17</v>
      </c>
      <c r="AD2" s="9">
        <f t="shared" ref="AD2:AD29" si="12">ROUNDDOWN(IF(AC2=0,0,(1010/((60.38/AC2)^1.1765))-10),0)</f>
        <v>367</v>
      </c>
      <c r="AE2" s="2"/>
      <c r="AF2" s="2"/>
      <c r="AG2" s="2"/>
      <c r="AH2" s="2"/>
      <c r="AI2" s="2"/>
      <c r="AJ2" s="2"/>
    </row>
    <row r="3" spans="1:36" x14ac:dyDescent="0.25">
      <c r="A3" s="27">
        <f t="shared" ref="A3:A19" si="13">A2+1</f>
        <v>2</v>
      </c>
      <c r="B3" s="170" t="s">
        <v>302</v>
      </c>
      <c r="C3" s="170" t="s">
        <v>26</v>
      </c>
      <c r="D3" s="169">
        <f>X3+AB3</f>
        <v>655</v>
      </c>
      <c r="E3" s="41"/>
      <c r="F3" s="9">
        <f t="shared" si="0"/>
        <v>0</v>
      </c>
      <c r="G3" s="41"/>
      <c r="H3" s="9">
        <f t="shared" si="1"/>
        <v>0</v>
      </c>
      <c r="I3" s="69"/>
      <c r="J3" s="10">
        <f t="shared" si="2"/>
        <v>0</v>
      </c>
      <c r="K3" s="70"/>
      <c r="L3" s="67">
        <f t="shared" si="3"/>
        <v>0</v>
      </c>
      <c r="M3" s="66"/>
      <c r="N3" s="10">
        <f t="shared" si="4"/>
        <v>0</v>
      </c>
      <c r="O3" s="73"/>
      <c r="P3" s="72">
        <f t="shared" si="5"/>
        <v>0</v>
      </c>
      <c r="Q3" s="74"/>
      <c r="R3" s="72">
        <f t="shared" si="6"/>
        <v>0</v>
      </c>
      <c r="S3" s="68"/>
      <c r="T3" s="144">
        <f t="shared" si="7"/>
        <v>0</v>
      </c>
      <c r="U3" s="68"/>
      <c r="V3" s="44">
        <f t="shared" si="8"/>
        <v>0</v>
      </c>
      <c r="W3" s="148">
        <v>7.72</v>
      </c>
      <c r="X3" s="149">
        <f t="shared" si="9"/>
        <v>343</v>
      </c>
      <c r="Y3" s="41"/>
      <c r="Z3" s="9">
        <f t="shared" si="10"/>
        <v>0</v>
      </c>
      <c r="AA3" s="146">
        <v>26.91</v>
      </c>
      <c r="AB3" s="147">
        <f t="shared" si="11"/>
        <v>312</v>
      </c>
      <c r="AC3" s="41">
        <v>22.58</v>
      </c>
      <c r="AD3" s="9">
        <f t="shared" si="12"/>
        <v>307</v>
      </c>
      <c r="AE3" s="2"/>
      <c r="AF3" s="2"/>
      <c r="AG3" s="2"/>
      <c r="AH3" s="2"/>
      <c r="AI3" s="2"/>
      <c r="AJ3" s="2"/>
    </row>
    <row r="4" spans="1:36" x14ac:dyDescent="0.25">
      <c r="A4" s="27">
        <f t="shared" si="13"/>
        <v>3</v>
      </c>
      <c r="B4" s="27"/>
      <c r="C4" s="27"/>
      <c r="D4" s="11"/>
      <c r="E4" s="41"/>
      <c r="F4" s="9">
        <f t="shared" si="0"/>
        <v>0</v>
      </c>
      <c r="G4" s="41"/>
      <c r="H4" s="9">
        <f t="shared" si="1"/>
        <v>0</v>
      </c>
      <c r="I4" s="69"/>
      <c r="J4" s="10">
        <f t="shared" si="2"/>
        <v>0</v>
      </c>
      <c r="K4" s="70"/>
      <c r="L4" s="67">
        <f t="shared" si="3"/>
        <v>0</v>
      </c>
      <c r="M4" s="66"/>
      <c r="N4" s="10">
        <f t="shared" si="4"/>
        <v>0</v>
      </c>
      <c r="O4" s="73"/>
      <c r="P4" s="72">
        <f t="shared" si="5"/>
        <v>0</v>
      </c>
      <c r="Q4" s="74"/>
      <c r="R4" s="72">
        <f t="shared" si="6"/>
        <v>0</v>
      </c>
      <c r="S4" s="30"/>
      <c r="T4" s="144">
        <f t="shared" si="7"/>
        <v>0</v>
      </c>
      <c r="U4" s="68"/>
      <c r="V4" s="44">
        <f t="shared" si="8"/>
        <v>0</v>
      </c>
      <c r="W4" s="64"/>
      <c r="X4" s="65">
        <f t="shared" si="9"/>
        <v>0</v>
      </c>
      <c r="Y4" s="41"/>
      <c r="Z4" s="9">
        <f t="shared" si="10"/>
        <v>0</v>
      </c>
      <c r="AA4" s="41"/>
      <c r="AB4" s="9">
        <f t="shared" si="11"/>
        <v>0</v>
      </c>
      <c r="AC4" s="41"/>
      <c r="AD4" s="9">
        <f t="shared" si="12"/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27"/>
      <c r="C5" s="27"/>
      <c r="D5" s="11"/>
      <c r="E5" s="41"/>
      <c r="F5" s="9">
        <f t="shared" si="0"/>
        <v>0</v>
      </c>
      <c r="G5" s="41"/>
      <c r="H5" s="9">
        <f t="shared" si="1"/>
        <v>0</v>
      </c>
      <c r="I5" s="69"/>
      <c r="J5" s="10">
        <f t="shared" si="2"/>
        <v>0</v>
      </c>
      <c r="K5" s="70"/>
      <c r="L5" s="67">
        <f t="shared" si="3"/>
        <v>0</v>
      </c>
      <c r="M5" s="66"/>
      <c r="N5" s="10">
        <f t="shared" si="4"/>
        <v>0</v>
      </c>
      <c r="O5" s="73"/>
      <c r="P5" s="72">
        <f t="shared" si="5"/>
        <v>0</v>
      </c>
      <c r="Q5" s="74"/>
      <c r="R5" s="72">
        <f t="shared" si="6"/>
        <v>0</v>
      </c>
      <c r="S5" s="30"/>
      <c r="T5" s="144">
        <f t="shared" si="7"/>
        <v>0</v>
      </c>
      <c r="U5" s="68"/>
      <c r="V5" s="44">
        <f t="shared" si="8"/>
        <v>0</v>
      </c>
      <c r="W5" s="64"/>
      <c r="X5" s="65">
        <f t="shared" si="9"/>
        <v>0</v>
      </c>
      <c r="Y5" s="41"/>
      <c r="Z5" s="9">
        <f t="shared" si="10"/>
        <v>0</v>
      </c>
      <c r="AA5" s="41"/>
      <c r="AB5" s="9">
        <f t="shared" si="11"/>
        <v>0</v>
      </c>
      <c r="AC5" s="41"/>
      <c r="AD5" s="9">
        <f t="shared" si="12"/>
        <v>0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/>
      <c r="C6" s="27"/>
      <c r="D6" s="11"/>
      <c r="E6" s="14"/>
      <c r="F6" s="9">
        <f t="shared" si="0"/>
        <v>0</v>
      </c>
      <c r="G6" s="41"/>
      <c r="H6" s="9">
        <f t="shared" si="1"/>
        <v>0</v>
      </c>
      <c r="I6" s="69"/>
      <c r="J6" s="10">
        <f t="shared" si="2"/>
        <v>0</v>
      </c>
      <c r="K6" s="70"/>
      <c r="L6" s="67">
        <f t="shared" si="3"/>
        <v>0</v>
      </c>
      <c r="M6" s="66"/>
      <c r="N6" s="10">
        <f t="shared" si="4"/>
        <v>0</v>
      </c>
      <c r="O6" s="73"/>
      <c r="P6" s="72">
        <f t="shared" si="5"/>
        <v>0</v>
      </c>
      <c r="Q6" s="74"/>
      <c r="R6" s="72">
        <f t="shared" si="6"/>
        <v>0</v>
      </c>
      <c r="S6" s="30"/>
      <c r="T6" s="144">
        <f t="shared" si="7"/>
        <v>0</v>
      </c>
      <c r="U6" s="68"/>
      <c r="V6" s="44">
        <f t="shared" si="8"/>
        <v>0</v>
      </c>
      <c r="W6" s="64"/>
      <c r="X6" s="65">
        <f t="shared" si="9"/>
        <v>0</v>
      </c>
      <c r="Y6" s="41"/>
      <c r="Z6" s="9">
        <f t="shared" si="10"/>
        <v>0</v>
      </c>
      <c r="AA6" s="41"/>
      <c r="AB6" s="9">
        <f t="shared" si="11"/>
        <v>0</v>
      </c>
      <c r="AC6" s="41"/>
      <c r="AD6" s="9">
        <f t="shared" si="12"/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/>
      <c r="C7" s="27"/>
      <c r="D7" s="11"/>
      <c r="E7" s="41"/>
      <c r="F7" s="9">
        <f t="shared" si="0"/>
        <v>0</v>
      </c>
      <c r="G7" s="41"/>
      <c r="H7" s="9">
        <f t="shared" si="1"/>
        <v>0</v>
      </c>
      <c r="I7" s="69"/>
      <c r="J7" s="10">
        <f t="shared" si="2"/>
        <v>0</v>
      </c>
      <c r="K7" s="70"/>
      <c r="L7" s="67">
        <f t="shared" si="3"/>
        <v>0</v>
      </c>
      <c r="M7" s="66"/>
      <c r="N7" s="10">
        <f t="shared" si="4"/>
        <v>0</v>
      </c>
      <c r="O7" s="73"/>
      <c r="P7" s="72">
        <f t="shared" si="5"/>
        <v>0</v>
      </c>
      <c r="Q7" s="74"/>
      <c r="R7" s="72">
        <f t="shared" si="6"/>
        <v>0</v>
      </c>
      <c r="S7" s="30"/>
      <c r="T7" s="144">
        <f t="shared" si="7"/>
        <v>0</v>
      </c>
      <c r="U7" s="68"/>
      <c r="V7" s="44">
        <f t="shared" si="8"/>
        <v>0</v>
      </c>
      <c r="W7" s="64"/>
      <c r="X7" s="65">
        <f t="shared" si="9"/>
        <v>0</v>
      </c>
      <c r="Y7" s="41"/>
      <c r="Z7" s="9">
        <f t="shared" si="10"/>
        <v>0</v>
      </c>
      <c r="AA7" s="41"/>
      <c r="AB7" s="9">
        <f t="shared" si="11"/>
        <v>0</v>
      </c>
      <c r="AC7" s="41"/>
      <c r="AD7" s="9">
        <f t="shared" si="12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/>
      <c r="C8" s="27"/>
      <c r="D8" s="11"/>
      <c r="E8" s="14"/>
      <c r="F8" s="9">
        <f t="shared" si="0"/>
        <v>0</v>
      </c>
      <c r="G8" s="41"/>
      <c r="H8" s="9">
        <f t="shared" si="1"/>
        <v>0</v>
      </c>
      <c r="I8" s="69"/>
      <c r="J8" s="10">
        <f t="shared" si="2"/>
        <v>0</v>
      </c>
      <c r="K8" s="70"/>
      <c r="L8" s="67">
        <f t="shared" si="3"/>
        <v>0</v>
      </c>
      <c r="M8" s="66"/>
      <c r="N8" s="10">
        <f t="shared" si="4"/>
        <v>0</v>
      </c>
      <c r="O8" s="73"/>
      <c r="P8" s="72">
        <f t="shared" si="5"/>
        <v>0</v>
      </c>
      <c r="Q8" s="74"/>
      <c r="R8" s="72">
        <f t="shared" si="6"/>
        <v>0</v>
      </c>
      <c r="S8" s="30"/>
      <c r="T8" s="144">
        <f t="shared" si="7"/>
        <v>0</v>
      </c>
      <c r="U8" s="68"/>
      <c r="V8" s="44">
        <f t="shared" si="8"/>
        <v>0</v>
      </c>
      <c r="W8" s="64"/>
      <c r="X8" s="65">
        <f t="shared" si="9"/>
        <v>0</v>
      </c>
      <c r="Y8" s="41"/>
      <c r="Z8" s="9">
        <f t="shared" si="10"/>
        <v>0</v>
      </c>
      <c r="AA8" s="41"/>
      <c r="AB8" s="9">
        <f t="shared" si="11"/>
        <v>0</v>
      </c>
      <c r="AC8" s="41"/>
      <c r="AD8" s="9">
        <f t="shared" si="12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/>
      <c r="C9" s="27"/>
      <c r="D9" s="11"/>
      <c r="E9" s="41"/>
      <c r="F9" s="9">
        <f t="shared" si="0"/>
        <v>0</v>
      </c>
      <c r="G9" s="41"/>
      <c r="H9" s="9">
        <f t="shared" si="1"/>
        <v>0</v>
      </c>
      <c r="I9" s="69"/>
      <c r="J9" s="10">
        <f t="shared" si="2"/>
        <v>0</v>
      </c>
      <c r="K9" s="70"/>
      <c r="L9" s="67">
        <f t="shared" si="3"/>
        <v>0</v>
      </c>
      <c r="M9" s="66"/>
      <c r="N9" s="10">
        <f t="shared" si="4"/>
        <v>0</v>
      </c>
      <c r="O9" s="73"/>
      <c r="P9" s="72">
        <f t="shared" si="5"/>
        <v>0</v>
      </c>
      <c r="Q9" s="74"/>
      <c r="R9" s="72">
        <f t="shared" si="6"/>
        <v>0</v>
      </c>
      <c r="S9" s="30"/>
      <c r="T9" s="144">
        <f t="shared" si="7"/>
        <v>0</v>
      </c>
      <c r="U9" s="68"/>
      <c r="V9" s="44">
        <f t="shared" si="8"/>
        <v>0</v>
      </c>
      <c r="W9" s="64"/>
      <c r="X9" s="65">
        <f t="shared" si="9"/>
        <v>0</v>
      </c>
      <c r="Y9" s="41"/>
      <c r="Z9" s="9">
        <f t="shared" si="10"/>
        <v>0</v>
      </c>
      <c r="AA9" s="41"/>
      <c r="AB9" s="9">
        <f t="shared" si="11"/>
        <v>0</v>
      </c>
      <c r="AC9" s="41"/>
      <c r="AD9" s="9">
        <f t="shared" si="12"/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/>
      <c r="C10" s="27"/>
      <c r="D10" s="11"/>
      <c r="E10" s="14"/>
      <c r="F10" s="9">
        <f t="shared" si="0"/>
        <v>0</v>
      </c>
      <c r="G10" s="41"/>
      <c r="H10" s="9">
        <f t="shared" si="1"/>
        <v>0</v>
      </c>
      <c r="I10" s="69"/>
      <c r="J10" s="10">
        <f t="shared" si="2"/>
        <v>0</v>
      </c>
      <c r="K10" s="70"/>
      <c r="L10" s="67">
        <f t="shared" si="3"/>
        <v>0</v>
      </c>
      <c r="M10" s="66"/>
      <c r="N10" s="10">
        <f t="shared" si="4"/>
        <v>0</v>
      </c>
      <c r="O10" s="73"/>
      <c r="P10" s="72">
        <f t="shared" si="5"/>
        <v>0</v>
      </c>
      <c r="Q10" s="74"/>
      <c r="R10" s="72">
        <f t="shared" si="6"/>
        <v>0</v>
      </c>
      <c r="S10" s="30"/>
      <c r="T10" s="144">
        <f t="shared" si="7"/>
        <v>0</v>
      </c>
      <c r="U10" s="68"/>
      <c r="V10" s="44">
        <f t="shared" si="8"/>
        <v>0</v>
      </c>
      <c r="W10" s="64"/>
      <c r="X10" s="65">
        <f t="shared" si="9"/>
        <v>0</v>
      </c>
      <c r="Y10" s="41"/>
      <c r="Z10" s="9">
        <f t="shared" si="10"/>
        <v>0</v>
      </c>
      <c r="AA10" s="41"/>
      <c r="AB10" s="9">
        <f t="shared" si="11"/>
        <v>0</v>
      </c>
      <c r="AC10" s="41"/>
      <c r="AD10" s="9">
        <f t="shared" si="12"/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/>
      <c r="C11" s="27"/>
      <c r="D11" s="11"/>
      <c r="E11" s="41"/>
      <c r="F11" s="9">
        <f t="shared" si="0"/>
        <v>0</v>
      </c>
      <c r="G11" s="41"/>
      <c r="H11" s="9">
        <f t="shared" si="1"/>
        <v>0</v>
      </c>
      <c r="I11" s="69"/>
      <c r="J11" s="10">
        <f t="shared" si="2"/>
        <v>0</v>
      </c>
      <c r="K11" s="70"/>
      <c r="L11" s="67">
        <f t="shared" si="3"/>
        <v>0</v>
      </c>
      <c r="M11" s="66"/>
      <c r="N11" s="10">
        <f t="shared" si="4"/>
        <v>0</v>
      </c>
      <c r="O11" s="73"/>
      <c r="P11" s="72">
        <f t="shared" si="5"/>
        <v>0</v>
      </c>
      <c r="Q11" s="74"/>
      <c r="R11" s="72">
        <f t="shared" si="6"/>
        <v>0</v>
      </c>
      <c r="S11" s="30"/>
      <c r="T11" s="144">
        <f t="shared" si="7"/>
        <v>0</v>
      </c>
      <c r="U11" s="68"/>
      <c r="V11" s="44">
        <f t="shared" si="8"/>
        <v>0</v>
      </c>
      <c r="W11" s="64"/>
      <c r="X11" s="65">
        <f t="shared" si="9"/>
        <v>0</v>
      </c>
      <c r="Y11" s="41"/>
      <c r="Z11" s="9">
        <f t="shared" si="10"/>
        <v>0</v>
      </c>
      <c r="AA11" s="41"/>
      <c r="AB11" s="9">
        <f t="shared" si="11"/>
        <v>0</v>
      </c>
      <c r="AC11" s="41"/>
      <c r="AD11" s="9">
        <f t="shared" si="12"/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/>
      <c r="C12" s="27"/>
      <c r="D12" s="11"/>
      <c r="E12" s="14"/>
      <c r="F12" s="9">
        <f t="shared" si="0"/>
        <v>0</v>
      </c>
      <c r="G12" s="41"/>
      <c r="H12" s="9">
        <f t="shared" si="1"/>
        <v>0</v>
      </c>
      <c r="I12" s="69"/>
      <c r="J12" s="10">
        <f t="shared" si="2"/>
        <v>0</v>
      </c>
      <c r="K12" s="70"/>
      <c r="L12" s="67">
        <f t="shared" si="3"/>
        <v>0</v>
      </c>
      <c r="M12" s="66"/>
      <c r="N12" s="10">
        <f t="shared" si="4"/>
        <v>0</v>
      </c>
      <c r="O12" s="73"/>
      <c r="P12" s="72">
        <f t="shared" si="5"/>
        <v>0</v>
      </c>
      <c r="Q12" s="74"/>
      <c r="R12" s="72">
        <f t="shared" si="6"/>
        <v>0</v>
      </c>
      <c r="S12" s="30"/>
      <c r="T12" s="144">
        <f t="shared" si="7"/>
        <v>0</v>
      </c>
      <c r="U12" s="68"/>
      <c r="V12" s="44">
        <f t="shared" si="8"/>
        <v>0</v>
      </c>
      <c r="W12" s="64"/>
      <c r="X12" s="65">
        <f t="shared" si="9"/>
        <v>0</v>
      </c>
      <c r="Y12" s="41"/>
      <c r="Z12" s="9">
        <f t="shared" si="10"/>
        <v>0</v>
      </c>
      <c r="AA12" s="41"/>
      <c r="AB12" s="9">
        <f t="shared" si="11"/>
        <v>0</v>
      </c>
      <c r="AC12" s="41"/>
      <c r="AD12" s="9">
        <f t="shared" si="12"/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/>
      <c r="C13" s="27"/>
      <c r="D13" s="11"/>
      <c r="E13" s="41"/>
      <c r="F13" s="9">
        <f t="shared" si="0"/>
        <v>0</v>
      </c>
      <c r="G13" s="41"/>
      <c r="H13" s="9">
        <f t="shared" si="1"/>
        <v>0</v>
      </c>
      <c r="I13" s="69"/>
      <c r="J13" s="10">
        <f t="shared" si="2"/>
        <v>0</v>
      </c>
      <c r="K13" s="70"/>
      <c r="L13" s="67">
        <f t="shared" si="3"/>
        <v>0</v>
      </c>
      <c r="M13" s="66"/>
      <c r="N13" s="10">
        <f t="shared" si="4"/>
        <v>0</v>
      </c>
      <c r="O13" s="73"/>
      <c r="P13" s="72">
        <f t="shared" si="5"/>
        <v>0</v>
      </c>
      <c r="Q13" s="74"/>
      <c r="R13" s="72">
        <f t="shared" si="6"/>
        <v>0</v>
      </c>
      <c r="S13" s="30"/>
      <c r="T13" s="144">
        <f t="shared" si="7"/>
        <v>0</v>
      </c>
      <c r="U13" s="68"/>
      <c r="V13" s="44">
        <f t="shared" si="8"/>
        <v>0</v>
      </c>
      <c r="W13" s="64"/>
      <c r="X13" s="65">
        <f t="shared" si="9"/>
        <v>0</v>
      </c>
      <c r="Y13" s="41"/>
      <c r="Z13" s="9">
        <f t="shared" si="10"/>
        <v>0</v>
      </c>
      <c r="AA13" s="41"/>
      <c r="AB13" s="9">
        <f t="shared" si="11"/>
        <v>0</v>
      </c>
      <c r="AC13" s="41"/>
      <c r="AD13" s="9">
        <f t="shared" si="12"/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14"/>
      <c r="F14" s="9">
        <f t="shared" si="0"/>
        <v>0</v>
      </c>
      <c r="G14" s="41"/>
      <c r="H14" s="9">
        <f t="shared" si="1"/>
        <v>0</v>
      </c>
      <c r="I14" s="69"/>
      <c r="J14" s="10">
        <f t="shared" si="2"/>
        <v>0</v>
      </c>
      <c r="K14" s="70"/>
      <c r="L14" s="67">
        <f t="shared" si="3"/>
        <v>0</v>
      </c>
      <c r="M14" s="66"/>
      <c r="N14" s="10">
        <f t="shared" si="4"/>
        <v>0</v>
      </c>
      <c r="O14" s="73"/>
      <c r="P14" s="72">
        <f t="shared" si="5"/>
        <v>0</v>
      </c>
      <c r="Q14" s="74"/>
      <c r="R14" s="72">
        <f t="shared" si="6"/>
        <v>0</v>
      </c>
      <c r="S14" s="30"/>
      <c r="T14" s="144">
        <f t="shared" si="7"/>
        <v>0</v>
      </c>
      <c r="U14" s="68"/>
      <c r="V14" s="44">
        <f t="shared" si="8"/>
        <v>0</v>
      </c>
      <c r="W14" s="64"/>
      <c r="X14" s="65">
        <f t="shared" si="9"/>
        <v>0</v>
      </c>
      <c r="Y14" s="41"/>
      <c r="Z14" s="9">
        <f t="shared" si="10"/>
        <v>0</v>
      </c>
      <c r="AA14" s="41"/>
      <c r="AB14" s="9">
        <f t="shared" si="11"/>
        <v>0</v>
      </c>
      <c r="AC14" s="41"/>
      <c r="AD14" s="9">
        <f t="shared" si="12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0"/>
        <v>0</v>
      </c>
      <c r="G15" s="41"/>
      <c r="H15" s="9">
        <f t="shared" si="1"/>
        <v>0</v>
      </c>
      <c r="I15" s="69"/>
      <c r="J15" s="10">
        <f t="shared" si="2"/>
        <v>0</v>
      </c>
      <c r="K15" s="70"/>
      <c r="L15" s="67">
        <f t="shared" si="3"/>
        <v>0</v>
      </c>
      <c r="M15" s="66"/>
      <c r="N15" s="10">
        <f t="shared" si="4"/>
        <v>0</v>
      </c>
      <c r="O15" s="73"/>
      <c r="P15" s="72">
        <f t="shared" si="5"/>
        <v>0</v>
      </c>
      <c r="Q15" s="74"/>
      <c r="R15" s="72">
        <f t="shared" si="6"/>
        <v>0</v>
      </c>
      <c r="S15" s="30"/>
      <c r="T15" s="144">
        <f t="shared" si="7"/>
        <v>0</v>
      </c>
      <c r="U15" s="68"/>
      <c r="V15" s="44">
        <f t="shared" si="8"/>
        <v>0</v>
      </c>
      <c r="W15" s="64"/>
      <c r="X15" s="65">
        <f t="shared" si="9"/>
        <v>0</v>
      </c>
      <c r="Y15" s="41"/>
      <c r="Z15" s="9">
        <f t="shared" si="10"/>
        <v>0</v>
      </c>
      <c r="AA15" s="41"/>
      <c r="AB15" s="9">
        <f t="shared" si="11"/>
        <v>0</v>
      </c>
      <c r="AC15" s="41"/>
      <c r="AD15" s="9">
        <f t="shared" si="12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D16" s="11"/>
      <c r="E16" s="14"/>
      <c r="F16" s="9">
        <f t="shared" si="0"/>
        <v>0</v>
      </c>
      <c r="G16" s="41"/>
      <c r="H16" s="9">
        <f t="shared" si="1"/>
        <v>0</v>
      </c>
      <c r="I16" s="69"/>
      <c r="J16" s="10">
        <f t="shared" si="2"/>
        <v>0</v>
      </c>
      <c r="K16" s="70"/>
      <c r="L16" s="67">
        <f t="shared" si="3"/>
        <v>0</v>
      </c>
      <c r="M16" s="66"/>
      <c r="N16" s="10">
        <f t="shared" si="4"/>
        <v>0</v>
      </c>
      <c r="O16" s="73"/>
      <c r="P16" s="72">
        <f t="shared" si="5"/>
        <v>0</v>
      </c>
      <c r="Q16" s="74"/>
      <c r="R16" s="72">
        <f t="shared" si="6"/>
        <v>0</v>
      </c>
      <c r="S16" s="30"/>
      <c r="T16" s="144">
        <f t="shared" si="7"/>
        <v>0</v>
      </c>
      <c r="U16" s="68"/>
      <c r="V16" s="44">
        <f t="shared" si="8"/>
        <v>0</v>
      </c>
      <c r="W16" s="64"/>
      <c r="X16" s="65">
        <f t="shared" si="9"/>
        <v>0</v>
      </c>
      <c r="Y16" s="41"/>
      <c r="Z16" s="9">
        <f t="shared" si="10"/>
        <v>0</v>
      </c>
      <c r="AA16" s="41"/>
      <c r="AB16" s="9">
        <f t="shared" si="11"/>
        <v>0</v>
      </c>
      <c r="AC16" s="41"/>
      <c r="AD16" s="9">
        <f t="shared" si="12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D17" s="11"/>
      <c r="E17" s="14"/>
      <c r="F17" s="9">
        <f t="shared" si="0"/>
        <v>0</v>
      </c>
      <c r="G17" s="41"/>
      <c r="H17" s="9">
        <f t="shared" si="1"/>
        <v>0</v>
      </c>
      <c r="I17" s="69"/>
      <c r="J17" s="10">
        <f t="shared" si="2"/>
        <v>0</v>
      </c>
      <c r="K17" s="70"/>
      <c r="L17" s="67">
        <f t="shared" si="3"/>
        <v>0</v>
      </c>
      <c r="M17" s="66"/>
      <c r="N17" s="10">
        <f t="shared" si="4"/>
        <v>0</v>
      </c>
      <c r="O17" s="73"/>
      <c r="P17" s="72">
        <f t="shared" si="5"/>
        <v>0</v>
      </c>
      <c r="Q17" s="74"/>
      <c r="R17" s="72">
        <f t="shared" si="6"/>
        <v>0</v>
      </c>
      <c r="S17" s="30"/>
      <c r="T17" s="144">
        <f t="shared" si="7"/>
        <v>0</v>
      </c>
      <c r="U17" s="68"/>
      <c r="V17" s="44">
        <f t="shared" si="8"/>
        <v>0</v>
      </c>
      <c r="W17" s="64"/>
      <c r="X17" s="65">
        <f t="shared" si="9"/>
        <v>0</v>
      </c>
      <c r="Y17" s="41"/>
      <c r="Z17" s="9">
        <f t="shared" si="10"/>
        <v>0</v>
      </c>
      <c r="AA17" s="41"/>
      <c r="AB17" s="9">
        <f t="shared" si="11"/>
        <v>0</v>
      </c>
      <c r="AC17" s="41"/>
      <c r="AD17" s="9">
        <f t="shared" si="12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D18" s="11"/>
      <c r="E18" s="41"/>
      <c r="F18" s="9">
        <f t="shared" si="0"/>
        <v>0</v>
      </c>
      <c r="G18" s="41"/>
      <c r="H18" s="9">
        <f t="shared" si="1"/>
        <v>0</v>
      </c>
      <c r="I18" s="69"/>
      <c r="J18" s="10">
        <f t="shared" si="2"/>
        <v>0</v>
      </c>
      <c r="K18" s="70"/>
      <c r="L18" s="67">
        <f t="shared" si="3"/>
        <v>0</v>
      </c>
      <c r="M18" s="66"/>
      <c r="N18" s="10">
        <f t="shared" si="4"/>
        <v>0</v>
      </c>
      <c r="O18" s="73"/>
      <c r="P18" s="72">
        <f t="shared" si="5"/>
        <v>0</v>
      </c>
      <c r="Q18" s="74"/>
      <c r="R18" s="72">
        <f t="shared" si="6"/>
        <v>0</v>
      </c>
      <c r="S18" s="30"/>
      <c r="T18" s="144">
        <f t="shared" si="7"/>
        <v>0</v>
      </c>
      <c r="U18" s="68"/>
      <c r="V18" s="44">
        <f t="shared" si="8"/>
        <v>0</v>
      </c>
      <c r="W18" s="64"/>
      <c r="X18" s="65">
        <f t="shared" si="9"/>
        <v>0</v>
      </c>
      <c r="Y18" s="41"/>
      <c r="Z18" s="9">
        <f t="shared" si="10"/>
        <v>0</v>
      </c>
      <c r="AA18" s="41"/>
      <c r="AB18" s="9">
        <f t="shared" si="11"/>
        <v>0</v>
      </c>
      <c r="AC18" s="41"/>
      <c r="AD18" s="9">
        <f t="shared" si="12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D19" s="11"/>
      <c r="E19" s="41"/>
      <c r="F19" s="9">
        <f t="shared" si="0"/>
        <v>0</v>
      </c>
      <c r="G19" s="41"/>
      <c r="H19" s="9">
        <f t="shared" si="1"/>
        <v>0</v>
      </c>
      <c r="I19" s="69"/>
      <c r="J19" s="10">
        <f t="shared" si="2"/>
        <v>0</v>
      </c>
      <c r="K19" s="70"/>
      <c r="L19" s="67">
        <f t="shared" si="3"/>
        <v>0</v>
      </c>
      <c r="M19" s="66"/>
      <c r="N19" s="10">
        <f t="shared" si="4"/>
        <v>0</v>
      </c>
      <c r="O19" s="73"/>
      <c r="P19" s="72">
        <f t="shared" si="5"/>
        <v>0</v>
      </c>
      <c r="Q19" s="74"/>
      <c r="R19" s="72">
        <f t="shared" si="6"/>
        <v>0</v>
      </c>
      <c r="S19" s="30"/>
      <c r="T19" s="144">
        <f t="shared" si="7"/>
        <v>0</v>
      </c>
      <c r="U19" s="68"/>
      <c r="V19" s="44">
        <f t="shared" si="8"/>
        <v>0</v>
      </c>
      <c r="W19" s="64"/>
      <c r="X19" s="65">
        <f t="shared" si="9"/>
        <v>0</v>
      </c>
      <c r="Y19" s="41"/>
      <c r="Z19" s="9">
        <f t="shared" si="10"/>
        <v>0</v>
      </c>
      <c r="AA19" s="41"/>
      <c r="AB19" s="9">
        <f t="shared" si="11"/>
        <v>0</v>
      </c>
      <c r="AC19" s="41"/>
      <c r="AD19" s="9">
        <f t="shared" si="12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v>19</v>
      </c>
      <c r="B20" s="27"/>
      <c r="C20" s="27"/>
      <c r="D20" s="11"/>
      <c r="E20" s="14"/>
      <c r="F20" s="9">
        <f t="shared" si="0"/>
        <v>0</v>
      </c>
      <c r="G20" s="41"/>
      <c r="H20" s="9">
        <f t="shared" si="1"/>
        <v>0</v>
      </c>
      <c r="I20" s="69"/>
      <c r="J20" s="10">
        <f t="shared" si="2"/>
        <v>0</v>
      </c>
      <c r="K20" s="70"/>
      <c r="L20" s="67">
        <f t="shared" si="3"/>
        <v>0</v>
      </c>
      <c r="M20" s="66"/>
      <c r="N20" s="10">
        <f t="shared" si="4"/>
        <v>0</v>
      </c>
      <c r="O20" s="73"/>
      <c r="P20" s="72">
        <f t="shared" si="5"/>
        <v>0</v>
      </c>
      <c r="Q20" s="74"/>
      <c r="R20" s="72">
        <f t="shared" si="6"/>
        <v>0</v>
      </c>
      <c r="S20" s="30"/>
      <c r="T20" s="144">
        <f t="shared" si="7"/>
        <v>0</v>
      </c>
      <c r="U20" s="68"/>
      <c r="V20" s="44">
        <f t="shared" si="8"/>
        <v>0</v>
      </c>
      <c r="W20" s="64"/>
      <c r="X20" s="65">
        <f t="shared" si="9"/>
        <v>0</v>
      </c>
      <c r="Y20" s="41"/>
      <c r="Z20" s="9">
        <f t="shared" si="10"/>
        <v>0</v>
      </c>
      <c r="AA20" s="41"/>
      <c r="AB20" s="9">
        <f t="shared" si="11"/>
        <v>0</v>
      </c>
      <c r="AC20" s="41"/>
      <c r="AD20" s="9">
        <f t="shared" si="12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v>20</v>
      </c>
      <c r="B21" s="27"/>
      <c r="C21" s="27"/>
      <c r="F21" s="9">
        <f t="shared" si="0"/>
        <v>0</v>
      </c>
      <c r="G21" s="41"/>
      <c r="H21" s="9">
        <f t="shared" si="1"/>
        <v>0</v>
      </c>
      <c r="I21" s="69"/>
      <c r="J21" s="10">
        <f t="shared" si="2"/>
        <v>0</v>
      </c>
      <c r="K21" s="70"/>
      <c r="L21" s="67">
        <f t="shared" si="3"/>
        <v>0</v>
      </c>
      <c r="M21" s="66"/>
      <c r="N21" s="10">
        <f t="shared" si="4"/>
        <v>0</v>
      </c>
      <c r="O21" s="73"/>
      <c r="P21" s="72">
        <f t="shared" si="5"/>
        <v>0</v>
      </c>
      <c r="Q21" s="74"/>
      <c r="R21" s="72">
        <f t="shared" si="6"/>
        <v>0</v>
      </c>
      <c r="S21" s="30"/>
      <c r="T21" s="144">
        <f t="shared" si="7"/>
        <v>0</v>
      </c>
      <c r="U21" s="68"/>
      <c r="V21" s="44">
        <f t="shared" si="8"/>
        <v>0</v>
      </c>
      <c r="W21" s="64"/>
      <c r="X21" s="65">
        <f t="shared" si="9"/>
        <v>0</v>
      </c>
      <c r="Y21" s="41"/>
      <c r="Z21" s="9">
        <f t="shared" si="10"/>
        <v>0</v>
      </c>
      <c r="AA21" s="41"/>
      <c r="AB21" s="9">
        <f t="shared" si="11"/>
        <v>0</v>
      </c>
      <c r="AC21" s="41"/>
      <c r="AD21" s="9">
        <f t="shared" si="12"/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v>21</v>
      </c>
      <c r="B22" s="27"/>
      <c r="C22" s="27"/>
      <c r="F22" s="9">
        <f t="shared" si="0"/>
        <v>0</v>
      </c>
      <c r="G22" s="41"/>
      <c r="H22" s="9">
        <f t="shared" si="1"/>
        <v>0</v>
      </c>
      <c r="I22" s="69"/>
      <c r="J22" s="10">
        <f t="shared" si="2"/>
        <v>0</v>
      </c>
      <c r="K22" s="70"/>
      <c r="L22" s="67">
        <f t="shared" si="3"/>
        <v>0</v>
      </c>
      <c r="M22" s="66"/>
      <c r="N22" s="10">
        <f t="shared" si="4"/>
        <v>0</v>
      </c>
      <c r="O22" s="73"/>
      <c r="P22" s="72">
        <f t="shared" si="5"/>
        <v>0</v>
      </c>
      <c r="Q22" s="74"/>
      <c r="R22" s="72">
        <f t="shared" si="6"/>
        <v>0</v>
      </c>
      <c r="S22" s="30"/>
      <c r="T22" s="144">
        <f t="shared" si="7"/>
        <v>0</v>
      </c>
      <c r="U22" s="68"/>
      <c r="V22" s="44">
        <f t="shared" si="8"/>
        <v>0</v>
      </c>
      <c r="W22" s="64"/>
      <c r="X22" s="65">
        <f t="shared" si="9"/>
        <v>0</v>
      </c>
      <c r="Y22" s="41"/>
      <c r="Z22" s="9">
        <f t="shared" si="10"/>
        <v>0</v>
      </c>
      <c r="AA22" s="41"/>
      <c r="AB22" s="9">
        <f t="shared" si="11"/>
        <v>0</v>
      </c>
      <c r="AC22" s="41"/>
      <c r="AD22" s="9">
        <f t="shared" si="12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v>22</v>
      </c>
      <c r="B23" s="27"/>
      <c r="C23" s="27"/>
      <c r="F23" s="9">
        <f t="shared" si="0"/>
        <v>0</v>
      </c>
      <c r="G23" s="41"/>
      <c r="H23" s="9">
        <f t="shared" si="1"/>
        <v>0</v>
      </c>
      <c r="I23" s="69"/>
      <c r="J23" s="10">
        <f t="shared" si="2"/>
        <v>0</v>
      </c>
      <c r="K23" s="70"/>
      <c r="L23" s="67">
        <f t="shared" si="3"/>
        <v>0</v>
      </c>
      <c r="M23" s="66"/>
      <c r="N23" s="10">
        <f t="shared" si="4"/>
        <v>0</v>
      </c>
      <c r="O23" s="73"/>
      <c r="P23" s="72">
        <f t="shared" si="5"/>
        <v>0</v>
      </c>
      <c r="Q23" s="74"/>
      <c r="R23" s="72">
        <f t="shared" si="6"/>
        <v>0</v>
      </c>
      <c r="S23" s="30"/>
      <c r="T23" s="144">
        <f t="shared" si="7"/>
        <v>0</v>
      </c>
      <c r="U23" s="68"/>
      <c r="V23" s="44">
        <f t="shared" si="8"/>
        <v>0</v>
      </c>
      <c r="W23" s="64"/>
      <c r="X23" s="65">
        <f t="shared" si="9"/>
        <v>0</v>
      </c>
      <c r="Y23" s="41"/>
      <c r="Z23" s="9">
        <f t="shared" si="10"/>
        <v>0</v>
      </c>
      <c r="AA23" s="41"/>
      <c r="AB23" s="9">
        <f t="shared" si="11"/>
        <v>0</v>
      </c>
      <c r="AC23" s="41"/>
      <c r="AD23" s="9">
        <f t="shared" si="12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v>23</v>
      </c>
      <c r="B24" s="27"/>
      <c r="C24" s="27"/>
      <c r="F24" s="9">
        <f t="shared" si="0"/>
        <v>0</v>
      </c>
      <c r="G24" s="41"/>
      <c r="H24" s="9">
        <f t="shared" si="1"/>
        <v>0</v>
      </c>
      <c r="I24" s="69"/>
      <c r="J24" s="10">
        <f t="shared" si="2"/>
        <v>0</v>
      </c>
      <c r="K24" s="70"/>
      <c r="L24" s="67">
        <f t="shared" si="3"/>
        <v>0</v>
      </c>
      <c r="M24" s="66"/>
      <c r="N24" s="10">
        <f t="shared" si="4"/>
        <v>0</v>
      </c>
      <c r="O24" s="73"/>
      <c r="P24" s="72">
        <f t="shared" si="5"/>
        <v>0</v>
      </c>
      <c r="Q24" s="74"/>
      <c r="R24" s="72">
        <f t="shared" si="6"/>
        <v>0</v>
      </c>
      <c r="S24" s="30"/>
      <c r="T24" s="144">
        <f t="shared" si="7"/>
        <v>0</v>
      </c>
      <c r="U24" s="68"/>
      <c r="V24" s="44">
        <f t="shared" si="8"/>
        <v>0</v>
      </c>
      <c r="W24" s="64"/>
      <c r="X24" s="65">
        <f t="shared" si="9"/>
        <v>0</v>
      </c>
      <c r="Y24" s="41"/>
      <c r="Z24" s="9">
        <f t="shared" si="10"/>
        <v>0</v>
      </c>
      <c r="AA24" s="41"/>
      <c r="AB24" s="9">
        <f t="shared" si="11"/>
        <v>0</v>
      </c>
      <c r="AC24" s="41"/>
      <c r="AD24" s="9">
        <f t="shared" si="12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68"/>
      <c r="V25" s="44">
        <f t="shared" si="8"/>
        <v>0</v>
      </c>
      <c r="W25" s="64"/>
      <c r="X25" s="65">
        <f t="shared" si="9"/>
        <v>0</v>
      </c>
      <c r="Y25" s="41"/>
      <c r="Z25" s="9">
        <f t="shared" si="10"/>
        <v>0</v>
      </c>
      <c r="AA25" s="41"/>
      <c r="AB25" s="9">
        <f t="shared" si="11"/>
        <v>0</v>
      </c>
      <c r="AC25" s="41"/>
      <c r="AD25" s="9">
        <f t="shared" si="12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68"/>
      <c r="V26" s="44">
        <f t="shared" si="8"/>
        <v>0</v>
      </c>
      <c r="W26" s="64"/>
      <c r="X26" s="65">
        <f t="shared" si="9"/>
        <v>0</v>
      </c>
      <c r="Y26" s="41"/>
      <c r="Z26" s="9">
        <f t="shared" si="10"/>
        <v>0</v>
      </c>
      <c r="AA26" s="41"/>
      <c r="AB26" s="9">
        <f t="shared" si="11"/>
        <v>0</v>
      </c>
      <c r="AC26" s="41"/>
      <c r="AD26" s="9">
        <f t="shared" si="12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68"/>
      <c r="V27" s="44">
        <f t="shared" si="8"/>
        <v>0</v>
      </c>
      <c r="W27" s="64"/>
      <c r="X27" s="65">
        <f t="shared" si="9"/>
        <v>0</v>
      </c>
      <c r="Y27" s="41"/>
      <c r="Z27" s="9">
        <f t="shared" si="10"/>
        <v>0</v>
      </c>
      <c r="AA27" s="41"/>
      <c r="AB27" s="9">
        <f t="shared" si="11"/>
        <v>0</v>
      </c>
      <c r="AC27" s="41"/>
      <c r="AD27" s="9">
        <f t="shared" si="12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68"/>
      <c r="V28" s="44">
        <f t="shared" si="8"/>
        <v>0</v>
      </c>
      <c r="W28" s="64"/>
      <c r="X28" s="65">
        <f t="shared" si="9"/>
        <v>0</v>
      </c>
      <c r="Y28" s="41"/>
      <c r="Z28" s="9">
        <f t="shared" si="10"/>
        <v>0</v>
      </c>
      <c r="AA28" s="41"/>
      <c r="AB28" s="9">
        <f t="shared" si="11"/>
        <v>0</v>
      </c>
      <c r="AC28" s="41"/>
      <c r="AD28" s="9">
        <f t="shared" si="12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68"/>
      <c r="V29" s="44">
        <f t="shared" si="8"/>
        <v>0</v>
      </c>
      <c r="W29" s="64"/>
      <c r="X29" s="65">
        <f t="shared" si="9"/>
        <v>0</v>
      </c>
      <c r="Y29" s="41"/>
      <c r="Z29" s="9">
        <f t="shared" si="10"/>
        <v>0</v>
      </c>
      <c r="AA29" s="41"/>
      <c r="AB29" s="9">
        <f t="shared" si="11"/>
        <v>0</v>
      </c>
      <c r="AC29" s="41"/>
      <c r="AD29" s="9">
        <f t="shared" si="12"/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</sheetData>
  <sortState xmlns:xlrd2="http://schemas.microsoft.com/office/spreadsheetml/2017/richdata2" ref="B2:AJ1845">
    <sortCondition descending="1" ref="D2:D1845"/>
  </sortState>
  <pageMargins left="0.25" right="0.25" top="0.75" bottom="0.75" header="0.3" footer="0.3"/>
  <pageSetup paperSize="8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E60D-44E0-4E93-838F-D0CAD9ACA9C7}">
  <sheetPr>
    <pageSetUpPr fitToPage="1"/>
  </sheetPr>
  <dimension ref="A1:AJ1849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94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26" t="s">
        <v>187</v>
      </c>
      <c r="C2" s="26" t="s">
        <v>79</v>
      </c>
      <c r="D2" s="11">
        <f>J2+N2</f>
        <v>1115</v>
      </c>
      <c r="E2" s="41"/>
      <c r="F2" s="9">
        <f>ROUNDDOWN(IF(E2=0,0,(1010/((60.38/E2)^1.1765))-10),0)</f>
        <v>0</v>
      </c>
      <c r="G2" s="41"/>
      <c r="H2" s="9">
        <f>ROUNDDOWN(IF(G2=0,0,(1010/((62.58/G2)^1.0309))-10),0)</f>
        <v>0</v>
      </c>
      <c r="I2" s="146">
        <v>36.770000000000003</v>
      </c>
      <c r="J2" s="147">
        <f>ROUNDDOWN(IF(I2=0,0,(1010/((60.38/I2)^1.1765))-10),0)</f>
        <v>553</v>
      </c>
      <c r="K2" s="70"/>
      <c r="L2" s="67">
        <f>ROUNDDOWN(IF(K2=0,0,(1010/((18.28/K2)^1.2195))-10),0)</f>
        <v>0</v>
      </c>
      <c r="M2" s="146">
        <v>43.83</v>
      </c>
      <c r="N2" s="147">
        <f>ROUNDDOWN(IF(M2=0,0,(1010/((71.02/M2)^1.1765))-10),0)</f>
        <v>562</v>
      </c>
      <c r="O2" s="73"/>
      <c r="P2" s="72">
        <f>ROUNDDOWN(IF(O2=0,0,(1010/((60.38/O2)^1.1765))-10),0)</f>
        <v>0</v>
      </c>
      <c r="Q2" s="74"/>
      <c r="R2" s="72">
        <f>ROUNDDOWN(IF(Q2=0,0,(1010/((71.02/Q2)^1.1765))-10),0)</f>
        <v>0</v>
      </c>
      <c r="S2" s="68"/>
      <c r="T2" s="144">
        <f>ROUNDDOWN(IF(S2=0,0,(1010/((18.28/S2)^1.2195))-10),0)</f>
        <v>0</v>
      </c>
      <c r="U2" s="68"/>
      <c r="V2" s="44">
        <f>ROUNDDOWN(IF(U2=0,0,(1010/((71.02/U2)^1.1765))-10),0)</f>
        <v>0</v>
      </c>
      <c r="W2" s="64"/>
      <c r="X2" s="65">
        <f>ROUNDDOWN(IF(W2=0,0,(1010/((18.28/W2)^1.2195))-10),0)</f>
        <v>0</v>
      </c>
      <c r="Y2" s="41"/>
      <c r="Z2" s="9">
        <f>ROUNDDOWN(IF(Y2=0,0,(1010/((62.58/Y2)^1.0309))-10),0)</f>
        <v>0</v>
      </c>
      <c r="AA2" s="41"/>
      <c r="AB2" s="9">
        <f>ROUNDDOWN(IF(AA2=0,0,(1010/((71.02/AA2)^1.1765))-10),0)</f>
        <v>0</v>
      </c>
      <c r="AC2" s="41"/>
      <c r="AD2" s="9">
        <f>ROUNDDOWN(IF(AC2=0,0,(1010/((60.38/AC2)^1.1765))-10),0)</f>
        <v>0</v>
      </c>
      <c r="AE2" s="2"/>
      <c r="AF2" s="2"/>
      <c r="AG2" s="2"/>
      <c r="AH2" s="2"/>
      <c r="AI2" s="2"/>
      <c r="AJ2" s="2"/>
    </row>
    <row r="3" spans="1:36" x14ac:dyDescent="0.25">
      <c r="A3" s="27">
        <f>A2+1</f>
        <v>2</v>
      </c>
      <c r="B3" s="27" t="s">
        <v>46</v>
      </c>
      <c r="C3" s="27" t="s">
        <v>8</v>
      </c>
      <c r="D3" s="11">
        <f>L3+V3</f>
        <v>1024</v>
      </c>
      <c r="E3" s="41"/>
      <c r="F3" s="9">
        <f t="shared" ref="F3:F29" si="0">ROUNDDOWN(IF(E3=0,0,(1010/((60.38/E3)^1.1765))-10),0)</f>
        <v>0</v>
      </c>
      <c r="G3" s="41"/>
      <c r="H3" s="9">
        <f t="shared" ref="H3:H29" si="1">ROUNDDOWN(IF(G3=0,0,(1010/((62.58/G3)^1.0309))-10),0)</f>
        <v>0</v>
      </c>
      <c r="I3" s="69">
        <v>31.76</v>
      </c>
      <c r="J3" s="10">
        <f t="shared" ref="J3:J29" si="2">ROUNDDOWN(IF(I3=0,0,(1010/((60.38/I3)^1.1765))-10),0)</f>
        <v>464</v>
      </c>
      <c r="K3" s="148">
        <v>10.66</v>
      </c>
      <c r="L3" s="149">
        <f t="shared" ref="L3:L29" si="3">ROUNDDOWN(IF(K3=0,0,(1010/((18.28/K3)^1.2195))-10),0)</f>
        <v>513</v>
      </c>
      <c r="M3" s="66"/>
      <c r="N3" s="10">
        <f t="shared" ref="N3:N29" si="4">ROUNDDOWN(IF(M3=0,0,(1010/((71.02/M3)^1.1765))-10),0)</f>
        <v>0</v>
      </c>
      <c r="O3" s="73"/>
      <c r="P3" s="72">
        <f t="shared" ref="P3:P29" si="5">ROUNDDOWN(IF(O3=0,0,(1010/((60.38/O3)^1.1765))-10),0)</f>
        <v>0</v>
      </c>
      <c r="Q3" s="74"/>
      <c r="R3" s="72">
        <f t="shared" ref="R3:R29" si="6">ROUNDDOWN(IF(Q3=0,0,(1010/((71.02/Q3)^1.1765))-10),0)</f>
        <v>0</v>
      </c>
      <c r="S3" s="30"/>
      <c r="T3" s="144">
        <f t="shared" ref="T3:T29" si="7">ROUNDDOWN(IF(S3=0,0,(1010/((18.28/S3)^1.2195))-10),0)</f>
        <v>0</v>
      </c>
      <c r="U3" s="146">
        <v>40.5</v>
      </c>
      <c r="V3" s="147">
        <f t="shared" ref="V3:V29" si="8">ROUNDDOWN(IF(U3=0,0,(1010/((71.02/U3)^1.1765))-10),0)</f>
        <v>511</v>
      </c>
      <c r="W3" s="64"/>
      <c r="X3" s="65">
        <f t="shared" ref="X3:X29" si="9">ROUNDDOWN(IF(W3=0,0,(1010/((18.28/W3)^1.2195))-10),0)</f>
        <v>0</v>
      </c>
      <c r="Y3" s="41"/>
      <c r="Z3" s="9">
        <f t="shared" ref="Z3:Z29" si="10">ROUNDDOWN(IF(Y3=0,0,(1010/((62.58/Y3)^1.0309))-10),0)</f>
        <v>0</v>
      </c>
      <c r="AA3" s="41"/>
      <c r="AB3" s="9">
        <f t="shared" ref="AB3:AB29" si="11">ROUNDDOWN(IF(AA3=0,0,(1010/((71.02/AA3)^1.1765))-10),0)</f>
        <v>0</v>
      </c>
      <c r="AC3" s="41"/>
      <c r="AD3" s="9">
        <f t="shared" ref="AD3:AD29" si="12">ROUNDDOWN(IF(AC3=0,0,(1010/((60.38/AC3)^1.1765))-10),0)</f>
        <v>0</v>
      </c>
      <c r="AE3" s="2"/>
      <c r="AF3" s="2"/>
      <c r="AG3" s="2"/>
      <c r="AH3" s="2"/>
      <c r="AI3" s="2"/>
      <c r="AJ3" s="2"/>
    </row>
    <row r="4" spans="1:36" x14ac:dyDescent="0.25">
      <c r="A4" s="27">
        <f t="shared" ref="A4:A29" si="13">A3+1</f>
        <v>3</v>
      </c>
      <c r="B4" s="27" t="s">
        <v>235</v>
      </c>
      <c r="C4" s="27" t="s">
        <v>11</v>
      </c>
      <c r="D4" s="11">
        <f>V4</f>
        <v>974</v>
      </c>
      <c r="E4" s="41"/>
      <c r="F4" s="9">
        <f t="shared" si="0"/>
        <v>0</v>
      </c>
      <c r="G4" s="41"/>
      <c r="H4" s="9">
        <f t="shared" si="1"/>
        <v>0</v>
      </c>
      <c r="I4" s="69"/>
      <c r="J4" s="10">
        <f t="shared" si="2"/>
        <v>0</v>
      </c>
      <c r="K4" s="70"/>
      <c r="L4" s="67">
        <f t="shared" si="3"/>
        <v>0</v>
      </c>
      <c r="M4" s="66"/>
      <c r="N4" s="10">
        <f t="shared" si="4"/>
        <v>0</v>
      </c>
      <c r="O4" s="73"/>
      <c r="P4" s="72">
        <f t="shared" si="5"/>
        <v>0</v>
      </c>
      <c r="Q4" s="74"/>
      <c r="R4" s="72">
        <f t="shared" si="6"/>
        <v>0</v>
      </c>
      <c r="S4" s="30"/>
      <c r="T4" s="144">
        <f t="shared" si="7"/>
        <v>0</v>
      </c>
      <c r="U4" s="146">
        <v>69.489999999999995</v>
      </c>
      <c r="V4" s="147">
        <f t="shared" si="8"/>
        <v>974</v>
      </c>
      <c r="W4" s="64"/>
      <c r="X4" s="65">
        <f t="shared" si="9"/>
        <v>0</v>
      </c>
      <c r="Y4" s="41"/>
      <c r="Z4" s="9">
        <f t="shared" si="10"/>
        <v>0</v>
      </c>
      <c r="AA4" s="41"/>
      <c r="AB4" s="9">
        <f t="shared" si="11"/>
        <v>0</v>
      </c>
      <c r="AC4" s="41"/>
      <c r="AD4" s="9">
        <f t="shared" si="12"/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27"/>
      <c r="C5" s="27"/>
      <c r="D5" s="11"/>
      <c r="E5" s="41"/>
      <c r="F5" s="9">
        <f t="shared" si="0"/>
        <v>0</v>
      </c>
      <c r="G5" s="41"/>
      <c r="H5" s="9">
        <f t="shared" si="1"/>
        <v>0</v>
      </c>
      <c r="I5" s="69"/>
      <c r="J5" s="10">
        <f t="shared" si="2"/>
        <v>0</v>
      </c>
      <c r="K5" s="70"/>
      <c r="L5" s="67">
        <f t="shared" si="3"/>
        <v>0</v>
      </c>
      <c r="M5" s="66"/>
      <c r="N5" s="10">
        <f t="shared" si="4"/>
        <v>0</v>
      </c>
      <c r="O5" s="73"/>
      <c r="P5" s="72">
        <f t="shared" si="5"/>
        <v>0</v>
      </c>
      <c r="Q5" s="74"/>
      <c r="R5" s="72">
        <f t="shared" si="6"/>
        <v>0</v>
      </c>
      <c r="S5" s="30"/>
      <c r="T5" s="144">
        <f t="shared" si="7"/>
        <v>0</v>
      </c>
      <c r="U5" s="68"/>
      <c r="V5" s="44">
        <f t="shared" si="8"/>
        <v>0</v>
      </c>
      <c r="W5" s="64"/>
      <c r="X5" s="65">
        <f t="shared" si="9"/>
        <v>0</v>
      </c>
      <c r="Y5" s="41"/>
      <c r="Z5" s="9">
        <f t="shared" si="10"/>
        <v>0</v>
      </c>
      <c r="AA5" s="41"/>
      <c r="AB5" s="9">
        <f t="shared" si="11"/>
        <v>0</v>
      </c>
      <c r="AC5" s="41"/>
      <c r="AD5" s="9">
        <f t="shared" si="12"/>
        <v>0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/>
      <c r="C6" s="27"/>
      <c r="D6" s="11"/>
      <c r="E6" s="14"/>
      <c r="F6" s="9">
        <f t="shared" si="0"/>
        <v>0</v>
      </c>
      <c r="G6" s="41"/>
      <c r="H6" s="9">
        <f t="shared" si="1"/>
        <v>0</v>
      </c>
      <c r="I6" s="69"/>
      <c r="J6" s="10">
        <f t="shared" si="2"/>
        <v>0</v>
      </c>
      <c r="K6" s="70"/>
      <c r="L6" s="67">
        <f t="shared" si="3"/>
        <v>0</v>
      </c>
      <c r="M6" s="66"/>
      <c r="N6" s="10">
        <f t="shared" si="4"/>
        <v>0</v>
      </c>
      <c r="O6" s="73"/>
      <c r="P6" s="72">
        <f t="shared" si="5"/>
        <v>0</v>
      </c>
      <c r="Q6" s="74"/>
      <c r="R6" s="72">
        <f t="shared" si="6"/>
        <v>0</v>
      </c>
      <c r="S6" s="30"/>
      <c r="T6" s="144">
        <f t="shared" si="7"/>
        <v>0</v>
      </c>
      <c r="U6" s="68"/>
      <c r="V6" s="44">
        <f t="shared" si="8"/>
        <v>0</v>
      </c>
      <c r="W6" s="64"/>
      <c r="X6" s="65">
        <f t="shared" si="9"/>
        <v>0</v>
      </c>
      <c r="Y6" s="41"/>
      <c r="Z6" s="9">
        <f t="shared" si="10"/>
        <v>0</v>
      </c>
      <c r="AA6" s="41"/>
      <c r="AB6" s="9">
        <f t="shared" si="11"/>
        <v>0</v>
      </c>
      <c r="AC6" s="41"/>
      <c r="AD6" s="9">
        <f t="shared" si="12"/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/>
      <c r="C7" s="27"/>
      <c r="D7" s="11"/>
      <c r="E7" s="41"/>
      <c r="F7" s="9">
        <f t="shared" si="0"/>
        <v>0</v>
      </c>
      <c r="G7" s="41"/>
      <c r="H7" s="9">
        <f t="shared" si="1"/>
        <v>0</v>
      </c>
      <c r="I7" s="69"/>
      <c r="J7" s="10">
        <f t="shared" si="2"/>
        <v>0</v>
      </c>
      <c r="K7" s="70"/>
      <c r="L7" s="67">
        <f t="shared" si="3"/>
        <v>0</v>
      </c>
      <c r="M7" s="66"/>
      <c r="N7" s="10">
        <f t="shared" si="4"/>
        <v>0</v>
      </c>
      <c r="O7" s="73"/>
      <c r="P7" s="72">
        <f t="shared" si="5"/>
        <v>0</v>
      </c>
      <c r="Q7" s="74"/>
      <c r="R7" s="72">
        <f t="shared" si="6"/>
        <v>0</v>
      </c>
      <c r="S7" s="30"/>
      <c r="T7" s="144">
        <f t="shared" si="7"/>
        <v>0</v>
      </c>
      <c r="U7" s="68"/>
      <c r="V7" s="44">
        <f t="shared" si="8"/>
        <v>0</v>
      </c>
      <c r="W7" s="64"/>
      <c r="X7" s="65">
        <f t="shared" si="9"/>
        <v>0</v>
      </c>
      <c r="Y7" s="41"/>
      <c r="Z7" s="9">
        <f t="shared" si="10"/>
        <v>0</v>
      </c>
      <c r="AA7" s="41"/>
      <c r="AB7" s="9">
        <f t="shared" si="11"/>
        <v>0</v>
      </c>
      <c r="AC7" s="41"/>
      <c r="AD7" s="9">
        <f t="shared" si="12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/>
      <c r="C8" s="27"/>
      <c r="D8" s="11"/>
      <c r="E8" s="14"/>
      <c r="F8" s="9">
        <f t="shared" si="0"/>
        <v>0</v>
      </c>
      <c r="G8" s="41"/>
      <c r="H8" s="9">
        <f t="shared" si="1"/>
        <v>0</v>
      </c>
      <c r="I8" s="69"/>
      <c r="J8" s="10">
        <f t="shared" si="2"/>
        <v>0</v>
      </c>
      <c r="K8" s="70"/>
      <c r="L8" s="67">
        <f t="shared" si="3"/>
        <v>0</v>
      </c>
      <c r="M8" s="66"/>
      <c r="N8" s="10">
        <f t="shared" si="4"/>
        <v>0</v>
      </c>
      <c r="O8" s="73"/>
      <c r="P8" s="72">
        <f t="shared" si="5"/>
        <v>0</v>
      </c>
      <c r="Q8" s="74"/>
      <c r="R8" s="72">
        <f t="shared" si="6"/>
        <v>0</v>
      </c>
      <c r="S8" s="30"/>
      <c r="T8" s="144">
        <f t="shared" si="7"/>
        <v>0</v>
      </c>
      <c r="U8" s="68"/>
      <c r="V8" s="44">
        <f t="shared" si="8"/>
        <v>0</v>
      </c>
      <c r="W8" s="64"/>
      <c r="X8" s="65">
        <f t="shared" si="9"/>
        <v>0</v>
      </c>
      <c r="Y8" s="41"/>
      <c r="Z8" s="9">
        <f t="shared" si="10"/>
        <v>0</v>
      </c>
      <c r="AA8" s="41"/>
      <c r="AB8" s="9">
        <f t="shared" si="11"/>
        <v>0</v>
      </c>
      <c r="AC8" s="41"/>
      <c r="AD8" s="9">
        <f t="shared" si="12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/>
      <c r="C9" s="27"/>
      <c r="D9" s="11"/>
      <c r="E9" s="41"/>
      <c r="F9" s="9">
        <f t="shared" si="0"/>
        <v>0</v>
      </c>
      <c r="G9" s="41"/>
      <c r="H9" s="9">
        <f t="shared" si="1"/>
        <v>0</v>
      </c>
      <c r="I9" s="69"/>
      <c r="J9" s="10">
        <f t="shared" si="2"/>
        <v>0</v>
      </c>
      <c r="K9" s="70"/>
      <c r="L9" s="67">
        <f t="shared" si="3"/>
        <v>0</v>
      </c>
      <c r="M9" s="66"/>
      <c r="N9" s="10">
        <f t="shared" si="4"/>
        <v>0</v>
      </c>
      <c r="O9" s="73"/>
      <c r="P9" s="72">
        <f t="shared" si="5"/>
        <v>0</v>
      </c>
      <c r="Q9" s="74"/>
      <c r="R9" s="72">
        <f t="shared" si="6"/>
        <v>0</v>
      </c>
      <c r="S9" s="30"/>
      <c r="T9" s="144">
        <f t="shared" si="7"/>
        <v>0</v>
      </c>
      <c r="U9" s="68"/>
      <c r="V9" s="44">
        <f t="shared" si="8"/>
        <v>0</v>
      </c>
      <c r="W9" s="64"/>
      <c r="X9" s="65">
        <f t="shared" si="9"/>
        <v>0</v>
      </c>
      <c r="Y9" s="41"/>
      <c r="Z9" s="9">
        <f t="shared" si="10"/>
        <v>0</v>
      </c>
      <c r="AA9" s="41"/>
      <c r="AB9" s="9">
        <f t="shared" si="11"/>
        <v>0</v>
      </c>
      <c r="AC9" s="41"/>
      <c r="AD9" s="9">
        <f t="shared" si="12"/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/>
      <c r="C10" s="27"/>
      <c r="D10" s="11"/>
      <c r="E10" s="14"/>
      <c r="F10" s="9">
        <f t="shared" si="0"/>
        <v>0</v>
      </c>
      <c r="G10" s="41"/>
      <c r="H10" s="9">
        <f t="shared" si="1"/>
        <v>0</v>
      </c>
      <c r="I10" s="69"/>
      <c r="J10" s="10">
        <f t="shared" si="2"/>
        <v>0</v>
      </c>
      <c r="K10" s="70"/>
      <c r="L10" s="67">
        <f t="shared" si="3"/>
        <v>0</v>
      </c>
      <c r="M10" s="66"/>
      <c r="N10" s="10">
        <f t="shared" si="4"/>
        <v>0</v>
      </c>
      <c r="O10" s="73"/>
      <c r="P10" s="72">
        <f t="shared" si="5"/>
        <v>0</v>
      </c>
      <c r="Q10" s="74"/>
      <c r="R10" s="72">
        <f t="shared" si="6"/>
        <v>0</v>
      </c>
      <c r="S10" s="30"/>
      <c r="T10" s="144">
        <f t="shared" si="7"/>
        <v>0</v>
      </c>
      <c r="U10" s="68"/>
      <c r="V10" s="44">
        <f t="shared" si="8"/>
        <v>0</v>
      </c>
      <c r="W10" s="64"/>
      <c r="X10" s="65">
        <f t="shared" si="9"/>
        <v>0</v>
      </c>
      <c r="Y10" s="41"/>
      <c r="Z10" s="9">
        <f t="shared" si="10"/>
        <v>0</v>
      </c>
      <c r="AA10" s="41"/>
      <c r="AB10" s="9">
        <f t="shared" si="11"/>
        <v>0</v>
      </c>
      <c r="AC10" s="41"/>
      <c r="AD10" s="9">
        <f t="shared" si="12"/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/>
      <c r="C11" s="27"/>
      <c r="D11" s="11"/>
      <c r="E11" s="41"/>
      <c r="F11" s="9">
        <f t="shared" si="0"/>
        <v>0</v>
      </c>
      <c r="G11" s="41"/>
      <c r="H11" s="9">
        <f t="shared" si="1"/>
        <v>0</v>
      </c>
      <c r="I11" s="69"/>
      <c r="J11" s="10">
        <f t="shared" si="2"/>
        <v>0</v>
      </c>
      <c r="K11" s="70"/>
      <c r="L11" s="67">
        <f t="shared" si="3"/>
        <v>0</v>
      </c>
      <c r="M11" s="66"/>
      <c r="N11" s="10">
        <f t="shared" si="4"/>
        <v>0</v>
      </c>
      <c r="O11" s="73"/>
      <c r="P11" s="72">
        <f t="shared" si="5"/>
        <v>0</v>
      </c>
      <c r="Q11" s="74"/>
      <c r="R11" s="72">
        <f t="shared" si="6"/>
        <v>0</v>
      </c>
      <c r="S11" s="30"/>
      <c r="T11" s="144">
        <f t="shared" si="7"/>
        <v>0</v>
      </c>
      <c r="U11" s="68"/>
      <c r="V11" s="44">
        <f t="shared" si="8"/>
        <v>0</v>
      </c>
      <c r="W11" s="64"/>
      <c r="X11" s="65">
        <f t="shared" si="9"/>
        <v>0</v>
      </c>
      <c r="Y11" s="41"/>
      <c r="Z11" s="9">
        <f t="shared" si="10"/>
        <v>0</v>
      </c>
      <c r="AA11" s="41"/>
      <c r="AB11" s="9">
        <f t="shared" si="11"/>
        <v>0</v>
      </c>
      <c r="AC11" s="41"/>
      <c r="AD11" s="9">
        <f t="shared" si="12"/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/>
      <c r="C12" s="27"/>
      <c r="D12" s="11"/>
      <c r="E12" s="14"/>
      <c r="F12" s="9">
        <f t="shared" si="0"/>
        <v>0</v>
      </c>
      <c r="G12" s="41"/>
      <c r="H12" s="9">
        <f t="shared" si="1"/>
        <v>0</v>
      </c>
      <c r="I12" s="69"/>
      <c r="J12" s="10">
        <f t="shared" si="2"/>
        <v>0</v>
      </c>
      <c r="K12" s="70"/>
      <c r="L12" s="67">
        <f t="shared" si="3"/>
        <v>0</v>
      </c>
      <c r="M12" s="66"/>
      <c r="N12" s="10">
        <f t="shared" si="4"/>
        <v>0</v>
      </c>
      <c r="O12" s="73"/>
      <c r="P12" s="72">
        <f t="shared" si="5"/>
        <v>0</v>
      </c>
      <c r="Q12" s="74"/>
      <c r="R12" s="72">
        <f t="shared" si="6"/>
        <v>0</v>
      </c>
      <c r="S12" s="30"/>
      <c r="T12" s="144">
        <f t="shared" si="7"/>
        <v>0</v>
      </c>
      <c r="U12" s="68"/>
      <c r="V12" s="44">
        <f t="shared" si="8"/>
        <v>0</v>
      </c>
      <c r="W12" s="64"/>
      <c r="X12" s="65">
        <f t="shared" si="9"/>
        <v>0</v>
      </c>
      <c r="Y12" s="41"/>
      <c r="Z12" s="9">
        <f t="shared" si="10"/>
        <v>0</v>
      </c>
      <c r="AA12" s="41"/>
      <c r="AB12" s="9">
        <f t="shared" si="11"/>
        <v>0</v>
      </c>
      <c r="AC12" s="41"/>
      <c r="AD12" s="9">
        <f t="shared" si="12"/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/>
      <c r="C13" s="27"/>
      <c r="D13" s="11"/>
      <c r="E13" s="41"/>
      <c r="F13" s="9">
        <f t="shared" si="0"/>
        <v>0</v>
      </c>
      <c r="G13" s="41"/>
      <c r="H13" s="9">
        <f t="shared" si="1"/>
        <v>0</v>
      </c>
      <c r="I13" s="69"/>
      <c r="J13" s="10">
        <f t="shared" si="2"/>
        <v>0</v>
      </c>
      <c r="K13" s="70"/>
      <c r="L13" s="67">
        <f t="shared" si="3"/>
        <v>0</v>
      </c>
      <c r="M13" s="66"/>
      <c r="N13" s="10">
        <f t="shared" si="4"/>
        <v>0</v>
      </c>
      <c r="O13" s="73"/>
      <c r="P13" s="72">
        <f t="shared" si="5"/>
        <v>0</v>
      </c>
      <c r="Q13" s="74"/>
      <c r="R13" s="72">
        <f t="shared" si="6"/>
        <v>0</v>
      </c>
      <c r="S13" s="30"/>
      <c r="T13" s="144">
        <f t="shared" si="7"/>
        <v>0</v>
      </c>
      <c r="U13" s="68"/>
      <c r="V13" s="44">
        <f t="shared" si="8"/>
        <v>0</v>
      </c>
      <c r="W13" s="64"/>
      <c r="X13" s="65">
        <f t="shared" si="9"/>
        <v>0</v>
      </c>
      <c r="Y13" s="41"/>
      <c r="Z13" s="9">
        <f t="shared" si="10"/>
        <v>0</v>
      </c>
      <c r="AA13" s="41"/>
      <c r="AB13" s="9">
        <f t="shared" si="11"/>
        <v>0</v>
      </c>
      <c r="AC13" s="41"/>
      <c r="AD13" s="9">
        <f t="shared" si="12"/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14"/>
      <c r="F14" s="9">
        <f t="shared" si="0"/>
        <v>0</v>
      </c>
      <c r="G14" s="41"/>
      <c r="H14" s="9">
        <f t="shared" si="1"/>
        <v>0</v>
      </c>
      <c r="I14" s="69"/>
      <c r="J14" s="10">
        <f t="shared" si="2"/>
        <v>0</v>
      </c>
      <c r="K14" s="70"/>
      <c r="L14" s="67">
        <f t="shared" si="3"/>
        <v>0</v>
      </c>
      <c r="M14" s="66"/>
      <c r="N14" s="10">
        <f t="shared" si="4"/>
        <v>0</v>
      </c>
      <c r="O14" s="73"/>
      <c r="P14" s="72">
        <f t="shared" si="5"/>
        <v>0</v>
      </c>
      <c r="Q14" s="74"/>
      <c r="R14" s="72">
        <f t="shared" si="6"/>
        <v>0</v>
      </c>
      <c r="S14" s="30"/>
      <c r="T14" s="144">
        <f t="shared" si="7"/>
        <v>0</v>
      </c>
      <c r="U14" s="68"/>
      <c r="V14" s="44">
        <f t="shared" si="8"/>
        <v>0</v>
      </c>
      <c r="W14" s="64"/>
      <c r="X14" s="65">
        <f t="shared" si="9"/>
        <v>0</v>
      </c>
      <c r="Y14" s="41"/>
      <c r="Z14" s="9">
        <f t="shared" si="10"/>
        <v>0</v>
      </c>
      <c r="AA14" s="41"/>
      <c r="AB14" s="9">
        <f t="shared" si="11"/>
        <v>0</v>
      </c>
      <c r="AC14" s="41"/>
      <c r="AD14" s="9">
        <f t="shared" si="12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0"/>
        <v>0</v>
      </c>
      <c r="G15" s="41"/>
      <c r="H15" s="9">
        <f t="shared" si="1"/>
        <v>0</v>
      </c>
      <c r="I15" s="69"/>
      <c r="J15" s="10">
        <f t="shared" si="2"/>
        <v>0</v>
      </c>
      <c r="K15" s="70"/>
      <c r="L15" s="67">
        <f t="shared" si="3"/>
        <v>0</v>
      </c>
      <c r="M15" s="66"/>
      <c r="N15" s="10">
        <f t="shared" si="4"/>
        <v>0</v>
      </c>
      <c r="O15" s="73"/>
      <c r="P15" s="72">
        <f t="shared" si="5"/>
        <v>0</v>
      </c>
      <c r="Q15" s="74"/>
      <c r="R15" s="72">
        <f t="shared" si="6"/>
        <v>0</v>
      </c>
      <c r="S15" s="30"/>
      <c r="T15" s="144">
        <f t="shared" si="7"/>
        <v>0</v>
      </c>
      <c r="U15" s="68"/>
      <c r="V15" s="44">
        <f t="shared" si="8"/>
        <v>0</v>
      </c>
      <c r="W15" s="64"/>
      <c r="X15" s="65">
        <f t="shared" si="9"/>
        <v>0</v>
      </c>
      <c r="Y15" s="41"/>
      <c r="Z15" s="9">
        <f t="shared" si="10"/>
        <v>0</v>
      </c>
      <c r="AA15" s="41"/>
      <c r="AB15" s="9">
        <f t="shared" si="11"/>
        <v>0</v>
      </c>
      <c r="AC15" s="41"/>
      <c r="AD15" s="9">
        <f t="shared" si="12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D16" s="11"/>
      <c r="E16" s="14"/>
      <c r="F16" s="9">
        <f t="shared" si="0"/>
        <v>0</v>
      </c>
      <c r="G16" s="41"/>
      <c r="H16" s="9">
        <f t="shared" si="1"/>
        <v>0</v>
      </c>
      <c r="I16" s="69"/>
      <c r="J16" s="10">
        <f t="shared" si="2"/>
        <v>0</v>
      </c>
      <c r="K16" s="70"/>
      <c r="L16" s="67">
        <f t="shared" si="3"/>
        <v>0</v>
      </c>
      <c r="M16" s="66"/>
      <c r="N16" s="10">
        <f t="shared" si="4"/>
        <v>0</v>
      </c>
      <c r="O16" s="73"/>
      <c r="P16" s="72">
        <f t="shared" si="5"/>
        <v>0</v>
      </c>
      <c r="Q16" s="74"/>
      <c r="R16" s="72">
        <f t="shared" si="6"/>
        <v>0</v>
      </c>
      <c r="S16" s="30"/>
      <c r="T16" s="144">
        <f t="shared" si="7"/>
        <v>0</v>
      </c>
      <c r="U16" s="68"/>
      <c r="V16" s="44">
        <f t="shared" si="8"/>
        <v>0</v>
      </c>
      <c r="W16" s="64"/>
      <c r="X16" s="65">
        <f t="shared" si="9"/>
        <v>0</v>
      </c>
      <c r="Y16" s="41"/>
      <c r="Z16" s="9">
        <f t="shared" si="10"/>
        <v>0</v>
      </c>
      <c r="AA16" s="41"/>
      <c r="AB16" s="9">
        <f t="shared" si="11"/>
        <v>0</v>
      </c>
      <c r="AC16" s="41"/>
      <c r="AD16" s="9">
        <f t="shared" si="12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D17" s="11"/>
      <c r="E17" s="14"/>
      <c r="F17" s="9">
        <f t="shared" si="0"/>
        <v>0</v>
      </c>
      <c r="G17" s="41"/>
      <c r="H17" s="9">
        <f t="shared" si="1"/>
        <v>0</v>
      </c>
      <c r="I17" s="69"/>
      <c r="J17" s="10">
        <f t="shared" si="2"/>
        <v>0</v>
      </c>
      <c r="K17" s="70"/>
      <c r="L17" s="67">
        <f t="shared" si="3"/>
        <v>0</v>
      </c>
      <c r="M17" s="66"/>
      <c r="N17" s="10">
        <f t="shared" si="4"/>
        <v>0</v>
      </c>
      <c r="O17" s="73"/>
      <c r="P17" s="72">
        <f t="shared" si="5"/>
        <v>0</v>
      </c>
      <c r="Q17" s="74"/>
      <c r="R17" s="72">
        <f t="shared" si="6"/>
        <v>0</v>
      </c>
      <c r="S17" s="30"/>
      <c r="T17" s="144">
        <f t="shared" si="7"/>
        <v>0</v>
      </c>
      <c r="U17" s="68"/>
      <c r="V17" s="44">
        <f t="shared" si="8"/>
        <v>0</v>
      </c>
      <c r="W17" s="64"/>
      <c r="X17" s="65">
        <f t="shared" si="9"/>
        <v>0</v>
      </c>
      <c r="Y17" s="41"/>
      <c r="Z17" s="9">
        <f t="shared" si="10"/>
        <v>0</v>
      </c>
      <c r="AA17" s="41"/>
      <c r="AB17" s="9">
        <f t="shared" si="11"/>
        <v>0</v>
      </c>
      <c r="AC17" s="41"/>
      <c r="AD17" s="9">
        <f t="shared" si="12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D18" s="11"/>
      <c r="E18" s="41"/>
      <c r="F18" s="9">
        <f t="shared" si="0"/>
        <v>0</v>
      </c>
      <c r="G18" s="41"/>
      <c r="H18" s="9">
        <f t="shared" si="1"/>
        <v>0</v>
      </c>
      <c r="I18" s="69"/>
      <c r="J18" s="10">
        <f t="shared" si="2"/>
        <v>0</v>
      </c>
      <c r="K18" s="70"/>
      <c r="L18" s="67">
        <f t="shared" si="3"/>
        <v>0</v>
      </c>
      <c r="M18" s="66"/>
      <c r="N18" s="10">
        <f t="shared" si="4"/>
        <v>0</v>
      </c>
      <c r="O18" s="73"/>
      <c r="P18" s="72">
        <f t="shared" si="5"/>
        <v>0</v>
      </c>
      <c r="Q18" s="74"/>
      <c r="R18" s="72">
        <f t="shared" si="6"/>
        <v>0</v>
      </c>
      <c r="S18" s="30"/>
      <c r="T18" s="144">
        <f t="shared" si="7"/>
        <v>0</v>
      </c>
      <c r="U18" s="68"/>
      <c r="V18" s="44">
        <f t="shared" si="8"/>
        <v>0</v>
      </c>
      <c r="W18" s="64"/>
      <c r="X18" s="65">
        <f t="shared" si="9"/>
        <v>0</v>
      </c>
      <c r="Y18" s="41"/>
      <c r="Z18" s="9">
        <f t="shared" si="10"/>
        <v>0</v>
      </c>
      <c r="AA18" s="41"/>
      <c r="AB18" s="9">
        <f t="shared" si="11"/>
        <v>0</v>
      </c>
      <c r="AC18" s="41"/>
      <c r="AD18" s="9">
        <f t="shared" si="12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D19" s="11"/>
      <c r="E19" s="41"/>
      <c r="F19" s="9">
        <f t="shared" si="0"/>
        <v>0</v>
      </c>
      <c r="G19" s="41"/>
      <c r="H19" s="9">
        <f t="shared" si="1"/>
        <v>0</v>
      </c>
      <c r="I19" s="69"/>
      <c r="J19" s="10">
        <f t="shared" si="2"/>
        <v>0</v>
      </c>
      <c r="K19" s="70"/>
      <c r="L19" s="67">
        <f t="shared" si="3"/>
        <v>0</v>
      </c>
      <c r="M19" s="66"/>
      <c r="N19" s="10">
        <f t="shared" si="4"/>
        <v>0</v>
      </c>
      <c r="O19" s="73"/>
      <c r="P19" s="72">
        <f t="shared" si="5"/>
        <v>0</v>
      </c>
      <c r="Q19" s="74"/>
      <c r="R19" s="72">
        <f t="shared" si="6"/>
        <v>0</v>
      </c>
      <c r="S19" s="30"/>
      <c r="T19" s="144">
        <f t="shared" si="7"/>
        <v>0</v>
      </c>
      <c r="U19" s="68"/>
      <c r="V19" s="44">
        <f t="shared" si="8"/>
        <v>0</v>
      </c>
      <c r="W19" s="64"/>
      <c r="X19" s="65">
        <f t="shared" si="9"/>
        <v>0</v>
      </c>
      <c r="Y19" s="41"/>
      <c r="Z19" s="9">
        <f t="shared" si="10"/>
        <v>0</v>
      </c>
      <c r="AA19" s="41"/>
      <c r="AB19" s="9">
        <f t="shared" si="11"/>
        <v>0</v>
      </c>
      <c r="AC19" s="41"/>
      <c r="AD19" s="9">
        <f t="shared" si="12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f t="shared" si="13"/>
        <v>19</v>
      </c>
      <c r="B20" s="27"/>
      <c r="C20" s="27"/>
      <c r="D20" s="11"/>
      <c r="E20" s="14"/>
      <c r="F20" s="9">
        <f t="shared" si="0"/>
        <v>0</v>
      </c>
      <c r="G20" s="41"/>
      <c r="H20" s="9">
        <f t="shared" si="1"/>
        <v>0</v>
      </c>
      <c r="I20" s="69"/>
      <c r="J20" s="10">
        <f t="shared" si="2"/>
        <v>0</v>
      </c>
      <c r="K20" s="70"/>
      <c r="L20" s="67">
        <f t="shared" si="3"/>
        <v>0</v>
      </c>
      <c r="M20" s="66"/>
      <c r="N20" s="10">
        <f t="shared" si="4"/>
        <v>0</v>
      </c>
      <c r="O20" s="73"/>
      <c r="P20" s="72">
        <f t="shared" si="5"/>
        <v>0</v>
      </c>
      <c r="Q20" s="74"/>
      <c r="R20" s="72">
        <f t="shared" si="6"/>
        <v>0</v>
      </c>
      <c r="S20" s="30"/>
      <c r="T20" s="144">
        <f t="shared" si="7"/>
        <v>0</v>
      </c>
      <c r="U20" s="68"/>
      <c r="V20" s="44">
        <f t="shared" si="8"/>
        <v>0</v>
      </c>
      <c r="W20" s="64"/>
      <c r="X20" s="65">
        <f t="shared" si="9"/>
        <v>0</v>
      </c>
      <c r="Y20" s="41"/>
      <c r="Z20" s="9">
        <f t="shared" si="10"/>
        <v>0</v>
      </c>
      <c r="AA20" s="41"/>
      <c r="AB20" s="9">
        <f t="shared" si="11"/>
        <v>0</v>
      </c>
      <c r="AC20" s="41"/>
      <c r="AD20" s="9">
        <f t="shared" si="12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f t="shared" si="13"/>
        <v>20</v>
      </c>
      <c r="B21" s="27"/>
      <c r="C21" s="27"/>
      <c r="F21" s="9">
        <f t="shared" si="0"/>
        <v>0</v>
      </c>
      <c r="G21" s="41"/>
      <c r="H21" s="9">
        <f t="shared" si="1"/>
        <v>0</v>
      </c>
      <c r="I21" s="69"/>
      <c r="J21" s="10">
        <f t="shared" si="2"/>
        <v>0</v>
      </c>
      <c r="K21" s="70"/>
      <c r="L21" s="67">
        <f t="shared" si="3"/>
        <v>0</v>
      </c>
      <c r="M21" s="66"/>
      <c r="N21" s="10">
        <f t="shared" si="4"/>
        <v>0</v>
      </c>
      <c r="O21" s="73"/>
      <c r="P21" s="72">
        <f t="shared" si="5"/>
        <v>0</v>
      </c>
      <c r="Q21" s="74"/>
      <c r="R21" s="72">
        <f t="shared" si="6"/>
        <v>0</v>
      </c>
      <c r="S21" s="30"/>
      <c r="T21" s="144">
        <f t="shared" si="7"/>
        <v>0</v>
      </c>
      <c r="U21" s="68"/>
      <c r="V21" s="44">
        <f t="shared" si="8"/>
        <v>0</v>
      </c>
      <c r="W21" s="64"/>
      <c r="X21" s="65">
        <f t="shared" si="9"/>
        <v>0</v>
      </c>
      <c r="Y21" s="41"/>
      <c r="Z21" s="9">
        <f t="shared" si="10"/>
        <v>0</v>
      </c>
      <c r="AA21" s="41"/>
      <c r="AB21" s="9">
        <f t="shared" si="11"/>
        <v>0</v>
      </c>
      <c r="AC21" s="41"/>
      <c r="AD21" s="9">
        <f t="shared" si="12"/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f t="shared" si="13"/>
        <v>21</v>
      </c>
      <c r="B22" s="27"/>
      <c r="C22" s="27"/>
      <c r="F22" s="9">
        <f t="shared" si="0"/>
        <v>0</v>
      </c>
      <c r="G22" s="41"/>
      <c r="H22" s="9">
        <f t="shared" si="1"/>
        <v>0</v>
      </c>
      <c r="I22" s="69"/>
      <c r="J22" s="10">
        <f t="shared" si="2"/>
        <v>0</v>
      </c>
      <c r="K22" s="70"/>
      <c r="L22" s="67">
        <f t="shared" si="3"/>
        <v>0</v>
      </c>
      <c r="M22" s="66"/>
      <c r="N22" s="10">
        <f t="shared" si="4"/>
        <v>0</v>
      </c>
      <c r="O22" s="73"/>
      <c r="P22" s="72">
        <f t="shared" si="5"/>
        <v>0</v>
      </c>
      <c r="Q22" s="74"/>
      <c r="R22" s="72">
        <f t="shared" si="6"/>
        <v>0</v>
      </c>
      <c r="S22" s="30"/>
      <c r="T22" s="144">
        <f t="shared" si="7"/>
        <v>0</v>
      </c>
      <c r="U22" s="68"/>
      <c r="V22" s="44">
        <f t="shared" si="8"/>
        <v>0</v>
      </c>
      <c r="W22" s="64"/>
      <c r="X22" s="65">
        <f t="shared" si="9"/>
        <v>0</v>
      </c>
      <c r="Y22" s="41"/>
      <c r="Z22" s="9">
        <f t="shared" si="10"/>
        <v>0</v>
      </c>
      <c r="AA22" s="41"/>
      <c r="AB22" s="9">
        <f t="shared" si="11"/>
        <v>0</v>
      </c>
      <c r="AC22" s="41"/>
      <c r="AD22" s="9">
        <f t="shared" si="12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f t="shared" si="13"/>
        <v>22</v>
      </c>
      <c r="B23" s="27"/>
      <c r="C23" s="27"/>
      <c r="F23" s="9">
        <f t="shared" si="0"/>
        <v>0</v>
      </c>
      <c r="G23" s="41"/>
      <c r="H23" s="9">
        <f t="shared" si="1"/>
        <v>0</v>
      </c>
      <c r="I23" s="69"/>
      <c r="J23" s="10">
        <f t="shared" si="2"/>
        <v>0</v>
      </c>
      <c r="K23" s="70"/>
      <c r="L23" s="67">
        <f t="shared" si="3"/>
        <v>0</v>
      </c>
      <c r="M23" s="66"/>
      <c r="N23" s="10">
        <f t="shared" si="4"/>
        <v>0</v>
      </c>
      <c r="O23" s="73"/>
      <c r="P23" s="72">
        <f t="shared" si="5"/>
        <v>0</v>
      </c>
      <c r="Q23" s="74"/>
      <c r="R23" s="72">
        <f t="shared" si="6"/>
        <v>0</v>
      </c>
      <c r="S23" s="30"/>
      <c r="T23" s="144">
        <f t="shared" si="7"/>
        <v>0</v>
      </c>
      <c r="U23" s="68"/>
      <c r="V23" s="44">
        <f t="shared" si="8"/>
        <v>0</v>
      </c>
      <c r="W23" s="64"/>
      <c r="X23" s="65">
        <f t="shared" si="9"/>
        <v>0</v>
      </c>
      <c r="Y23" s="41"/>
      <c r="Z23" s="9">
        <f t="shared" si="10"/>
        <v>0</v>
      </c>
      <c r="AA23" s="41"/>
      <c r="AB23" s="9">
        <f t="shared" si="11"/>
        <v>0</v>
      </c>
      <c r="AC23" s="41"/>
      <c r="AD23" s="9">
        <f t="shared" si="12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f t="shared" si="13"/>
        <v>23</v>
      </c>
      <c r="B24" s="27"/>
      <c r="C24" s="27"/>
      <c r="F24" s="9">
        <f t="shared" si="0"/>
        <v>0</v>
      </c>
      <c r="G24" s="41"/>
      <c r="H24" s="9">
        <f t="shared" si="1"/>
        <v>0</v>
      </c>
      <c r="I24" s="69"/>
      <c r="J24" s="10">
        <f t="shared" si="2"/>
        <v>0</v>
      </c>
      <c r="K24" s="70"/>
      <c r="L24" s="67">
        <f t="shared" si="3"/>
        <v>0</v>
      </c>
      <c r="M24" s="66"/>
      <c r="N24" s="10">
        <f t="shared" si="4"/>
        <v>0</v>
      </c>
      <c r="O24" s="73"/>
      <c r="P24" s="72">
        <f t="shared" si="5"/>
        <v>0</v>
      </c>
      <c r="Q24" s="74"/>
      <c r="R24" s="72">
        <f t="shared" si="6"/>
        <v>0</v>
      </c>
      <c r="S24" s="30"/>
      <c r="T24" s="144">
        <f t="shared" si="7"/>
        <v>0</v>
      </c>
      <c r="U24" s="68"/>
      <c r="V24" s="44">
        <f t="shared" si="8"/>
        <v>0</v>
      </c>
      <c r="W24" s="64"/>
      <c r="X24" s="65">
        <f t="shared" si="9"/>
        <v>0</v>
      </c>
      <c r="Y24" s="41"/>
      <c r="Z24" s="9">
        <f t="shared" si="10"/>
        <v>0</v>
      </c>
      <c r="AA24" s="41"/>
      <c r="AB24" s="9">
        <f t="shared" si="11"/>
        <v>0</v>
      </c>
      <c r="AC24" s="41"/>
      <c r="AD24" s="9">
        <f t="shared" si="12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f t="shared" si="13"/>
        <v>24</v>
      </c>
      <c r="B25" s="27"/>
      <c r="C25" s="27"/>
      <c r="F25" s="9">
        <f t="shared" si="0"/>
        <v>0</v>
      </c>
      <c r="G25" s="41"/>
      <c r="H25" s="9">
        <f t="shared" si="1"/>
        <v>0</v>
      </c>
      <c r="I25" s="69"/>
      <c r="J25" s="10">
        <f t="shared" si="2"/>
        <v>0</v>
      </c>
      <c r="K25" s="70"/>
      <c r="L25" s="67">
        <f t="shared" si="3"/>
        <v>0</v>
      </c>
      <c r="M25" s="66"/>
      <c r="N25" s="10">
        <f t="shared" si="4"/>
        <v>0</v>
      </c>
      <c r="O25" s="73"/>
      <c r="P25" s="72">
        <f t="shared" si="5"/>
        <v>0</v>
      </c>
      <c r="Q25" s="74"/>
      <c r="R25" s="72">
        <f t="shared" si="6"/>
        <v>0</v>
      </c>
      <c r="S25" s="30"/>
      <c r="T25" s="144">
        <f t="shared" si="7"/>
        <v>0</v>
      </c>
      <c r="U25" s="68"/>
      <c r="V25" s="44">
        <f t="shared" si="8"/>
        <v>0</v>
      </c>
      <c r="W25" s="64"/>
      <c r="X25" s="65">
        <f t="shared" si="9"/>
        <v>0</v>
      </c>
      <c r="Y25" s="41"/>
      <c r="Z25" s="9">
        <f t="shared" si="10"/>
        <v>0</v>
      </c>
      <c r="AA25" s="41"/>
      <c r="AB25" s="9">
        <f t="shared" si="11"/>
        <v>0</v>
      </c>
      <c r="AC25" s="41"/>
      <c r="AD25" s="9">
        <f t="shared" si="12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f t="shared" si="13"/>
        <v>25</v>
      </c>
      <c r="B26" s="27"/>
      <c r="C26" s="27"/>
      <c r="F26" s="9">
        <f t="shared" si="0"/>
        <v>0</v>
      </c>
      <c r="G26" s="41"/>
      <c r="H26" s="9">
        <f t="shared" si="1"/>
        <v>0</v>
      </c>
      <c r="I26" s="69"/>
      <c r="J26" s="10">
        <f t="shared" si="2"/>
        <v>0</v>
      </c>
      <c r="K26" s="70"/>
      <c r="L26" s="67">
        <f t="shared" si="3"/>
        <v>0</v>
      </c>
      <c r="M26" s="66"/>
      <c r="N26" s="10">
        <f t="shared" si="4"/>
        <v>0</v>
      </c>
      <c r="O26" s="73"/>
      <c r="P26" s="72">
        <f t="shared" si="5"/>
        <v>0</v>
      </c>
      <c r="Q26" s="74"/>
      <c r="R26" s="72">
        <f t="shared" si="6"/>
        <v>0</v>
      </c>
      <c r="S26" s="30"/>
      <c r="T26" s="144">
        <f t="shared" si="7"/>
        <v>0</v>
      </c>
      <c r="U26" s="68"/>
      <c r="V26" s="44">
        <f t="shared" si="8"/>
        <v>0</v>
      </c>
      <c r="W26" s="64"/>
      <c r="X26" s="65">
        <f t="shared" si="9"/>
        <v>0</v>
      </c>
      <c r="Y26" s="41"/>
      <c r="Z26" s="9">
        <f t="shared" si="10"/>
        <v>0</v>
      </c>
      <c r="AA26" s="41"/>
      <c r="AB26" s="9">
        <f t="shared" si="11"/>
        <v>0</v>
      </c>
      <c r="AC26" s="41"/>
      <c r="AD26" s="9">
        <f t="shared" si="12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f t="shared" si="13"/>
        <v>26</v>
      </c>
      <c r="B27" s="27"/>
      <c r="C27" s="27"/>
      <c r="F27" s="9">
        <f t="shared" si="0"/>
        <v>0</v>
      </c>
      <c r="G27" s="41"/>
      <c r="H27" s="9">
        <f t="shared" si="1"/>
        <v>0</v>
      </c>
      <c r="I27" s="69"/>
      <c r="J27" s="10">
        <f t="shared" si="2"/>
        <v>0</v>
      </c>
      <c r="K27" s="70"/>
      <c r="L27" s="67">
        <f t="shared" si="3"/>
        <v>0</v>
      </c>
      <c r="M27" s="66"/>
      <c r="N27" s="10">
        <f t="shared" si="4"/>
        <v>0</v>
      </c>
      <c r="O27" s="73"/>
      <c r="P27" s="72">
        <f t="shared" si="5"/>
        <v>0</v>
      </c>
      <c r="Q27" s="74"/>
      <c r="R27" s="72">
        <f t="shared" si="6"/>
        <v>0</v>
      </c>
      <c r="S27" s="30"/>
      <c r="T27" s="144">
        <f t="shared" si="7"/>
        <v>0</v>
      </c>
      <c r="U27" s="68"/>
      <c r="V27" s="44">
        <f t="shared" si="8"/>
        <v>0</v>
      </c>
      <c r="W27" s="64"/>
      <c r="X27" s="65">
        <f t="shared" si="9"/>
        <v>0</v>
      </c>
      <c r="Y27" s="41"/>
      <c r="Z27" s="9">
        <f t="shared" si="10"/>
        <v>0</v>
      </c>
      <c r="AA27" s="41"/>
      <c r="AB27" s="9">
        <f t="shared" si="11"/>
        <v>0</v>
      </c>
      <c r="AC27" s="41"/>
      <c r="AD27" s="9">
        <f t="shared" si="12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f t="shared" si="13"/>
        <v>27</v>
      </c>
      <c r="B28" s="27"/>
      <c r="C28" s="27"/>
      <c r="F28" s="9">
        <f t="shared" si="0"/>
        <v>0</v>
      </c>
      <c r="G28" s="41"/>
      <c r="H28" s="9">
        <f t="shared" si="1"/>
        <v>0</v>
      </c>
      <c r="I28" s="69"/>
      <c r="J28" s="10">
        <f t="shared" si="2"/>
        <v>0</v>
      </c>
      <c r="K28" s="70"/>
      <c r="L28" s="67">
        <f t="shared" si="3"/>
        <v>0</v>
      </c>
      <c r="M28" s="66"/>
      <c r="N28" s="10">
        <f t="shared" si="4"/>
        <v>0</v>
      </c>
      <c r="O28" s="73"/>
      <c r="P28" s="72">
        <f t="shared" si="5"/>
        <v>0</v>
      </c>
      <c r="Q28" s="74"/>
      <c r="R28" s="72">
        <f t="shared" si="6"/>
        <v>0</v>
      </c>
      <c r="S28" s="30"/>
      <c r="T28" s="144">
        <f t="shared" si="7"/>
        <v>0</v>
      </c>
      <c r="U28" s="68"/>
      <c r="V28" s="44">
        <f t="shared" si="8"/>
        <v>0</v>
      </c>
      <c r="W28" s="64"/>
      <c r="X28" s="65">
        <f t="shared" si="9"/>
        <v>0</v>
      </c>
      <c r="Y28" s="41"/>
      <c r="Z28" s="9">
        <f t="shared" si="10"/>
        <v>0</v>
      </c>
      <c r="AA28" s="41"/>
      <c r="AB28" s="9">
        <f t="shared" si="11"/>
        <v>0</v>
      </c>
      <c r="AC28" s="41"/>
      <c r="AD28" s="9">
        <f t="shared" si="12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f t="shared" si="13"/>
        <v>28</v>
      </c>
      <c r="B29" s="27"/>
      <c r="C29" s="27"/>
      <c r="F29" s="9">
        <f t="shared" si="0"/>
        <v>0</v>
      </c>
      <c r="G29" s="41"/>
      <c r="H29" s="9">
        <f t="shared" si="1"/>
        <v>0</v>
      </c>
      <c r="I29" s="69"/>
      <c r="J29" s="10">
        <f t="shared" si="2"/>
        <v>0</v>
      </c>
      <c r="K29" s="70"/>
      <c r="L29" s="67">
        <f t="shared" si="3"/>
        <v>0</v>
      </c>
      <c r="M29" s="66"/>
      <c r="N29" s="10">
        <f t="shared" si="4"/>
        <v>0</v>
      </c>
      <c r="O29" s="73"/>
      <c r="P29" s="72">
        <f t="shared" si="5"/>
        <v>0</v>
      </c>
      <c r="Q29" s="74"/>
      <c r="R29" s="72">
        <f t="shared" si="6"/>
        <v>0</v>
      </c>
      <c r="S29" s="30"/>
      <c r="T29" s="144">
        <f t="shared" si="7"/>
        <v>0</v>
      </c>
      <c r="U29" s="68"/>
      <c r="V29" s="44">
        <f t="shared" si="8"/>
        <v>0</v>
      </c>
      <c r="W29" s="64"/>
      <c r="X29" s="65">
        <f t="shared" si="9"/>
        <v>0</v>
      </c>
      <c r="Y29" s="41"/>
      <c r="Z29" s="9">
        <f t="shared" si="10"/>
        <v>0</v>
      </c>
      <c r="AA29" s="41"/>
      <c r="AB29" s="9">
        <f t="shared" si="11"/>
        <v>0</v>
      </c>
      <c r="AC29" s="41"/>
      <c r="AD29" s="9">
        <f t="shared" si="12"/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  <row r="1848" s="48" customFormat="1" x14ac:dyDescent="0.25"/>
    <row r="1849" s="48" customFormat="1" x14ac:dyDescent="0.25"/>
  </sheetData>
  <sortState xmlns:xlrd2="http://schemas.microsoft.com/office/spreadsheetml/2017/richdata2" ref="B3:AJ1849">
    <sortCondition descending="1" ref="D3:D1849"/>
  </sortState>
  <pageMargins left="0.25" right="0.25" top="0.75" bottom="0.75" header="0.3" footer="0.3"/>
  <pageSetup paperSize="8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4ED2-8BBC-4D60-94F6-CF73EF130501}">
  <sheetPr>
    <pageSetUpPr fitToPage="1"/>
  </sheetPr>
  <dimension ref="A1:AJ1839"/>
  <sheetViews>
    <sheetView workbookViewId="0"/>
  </sheetViews>
  <sheetFormatPr defaultColWidth="9.140625"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5" customWidth="1"/>
    <col min="6" max="6" width="6.7109375" style="6" customWidth="1"/>
    <col min="7" max="8" width="6.7109375" style="3" customWidth="1"/>
    <col min="9" max="9" width="6.7109375" style="5" customWidth="1"/>
    <col min="10" max="10" width="6.7109375" style="6" customWidth="1"/>
    <col min="11" max="12" width="6.7109375" style="4" customWidth="1"/>
    <col min="13" max="13" width="6.7109375" style="7" customWidth="1"/>
    <col min="14" max="14" width="6.7109375" style="8" customWidth="1"/>
    <col min="15" max="15" width="6.7109375" style="7" customWidth="1"/>
    <col min="16" max="16" width="6.7109375" style="8" customWidth="1"/>
    <col min="17" max="17" width="6.7109375" style="24" customWidth="1"/>
    <col min="18" max="18" width="6.7109375" style="25" customWidth="1"/>
    <col min="19" max="19" width="6.7109375" style="24" customWidth="1"/>
    <col min="20" max="20" width="6.7109375" style="25" customWidth="1"/>
    <col min="21" max="21" width="6.7109375" style="39" customWidth="1"/>
    <col min="22" max="22" width="6.7109375" style="40" customWidth="1"/>
    <col min="23" max="23" width="6.7109375" style="39" customWidth="1"/>
    <col min="24" max="24" width="6.7109375" style="40" customWidth="1"/>
    <col min="25" max="25" width="6.7109375" style="5" customWidth="1"/>
    <col min="26" max="26" width="6.7109375" style="6" customWidth="1"/>
    <col min="27" max="28" width="6.7109375" style="3" customWidth="1"/>
    <col min="29" max="29" width="6.7109375" style="5" customWidth="1"/>
    <col min="30" max="30" width="6.7109375" style="6" customWidth="1"/>
    <col min="31" max="31" width="6.7109375" style="5" customWidth="1"/>
    <col min="32" max="32" width="6.7109375" style="6" customWidth="1"/>
    <col min="33" max="34" width="6.7109375" style="45" customWidth="1"/>
    <col min="35" max="35" width="6.7109375" style="46" customWidth="1"/>
    <col min="36" max="36" width="6.7109375" style="47" customWidth="1"/>
    <col min="37" max="61" width="12.7109375" style="2" customWidth="1"/>
    <col min="62" max="16384" width="9.140625" style="2"/>
  </cols>
  <sheetData>
    <row r="1" spans="1:36" ht="15" customHeight="1" x14ac:dyDescent="0.25">
      <c r="A1" s="140"/>
      <c r="B1" s="21" t="s">
        <v>95</v>
      </c>
      <c r="C1" s="21" t="s">
        <v>16</v>
      </c>
      <c r="D1" s="21" t="s">
        <v>17</v>
      </c>
      <c r="E1" s="15" t="s">
        <v>7</v>
      </c>
      <c r="F1" s="16" t="s">
        <v>2</v>
      </c>
      <c r="G1" s="15" t="s">
        <v>7</v>
      </c>
      <c r="H1" s="16" t="s">
        <v>3</v>
      </c>
      <c r="I1" s="18" t="s">
        <v>165</v>
      </c>
      <c r="J1" s="18" t="s">
        <v>2</v>
      </c>
      <c r="K1" s="19" t="s">
        <v>165</v>
      </c>
      <c r="L1" s="20" t="s">
        <v>1</v>
      </c>
      <c r="M1" s="18" t="s">
        <v>165</v>
      </c>
      <c r="N1" s="20" t="s">
        <v>4</v>
      </c>
      <c r="O1" s="22" t="s">
        <v>166</v>
      </c>
      <c r="P1" s="23" t="s">
        <v>2</v>
      </c>
      <c r="Q1" s="22" t="s">
        <v>166</v>
      </c>
      <c r="R1" s="23" t="s">
        <v>4</v>
      </c>
      <c r="S1" s="28" t="s">
        <v>167</v>
      </c>
      <c r="T1" s="29" t="s">
        <v>1</v>
      </c>
      <c r="U1" s="42" t="s">
        <v>169</v>
      </c>
      <c r="V1" s="43" t="s">
        <v>4</v>
      </c>
      <c r="W1" s="17" t="s">
        <v>170</v>
      </c>
      <c r="X1" s="17" t="s">
        <v>1</v>
      </c>
      <c r="Y1" s="15" t="s">
        <v>170</v>
      </c>
      <c r="Z1" s="16" t="s">
        <v>3</v>
      </c>
      <c r="AA1" s="15" t="s">
        <v>170</v>
      </c>
      <c r="AB1" s="16" t="s">
        <v>4</v>
      </c>
      <c r="AC1" s="15" t="s">
        <v>170</v>
      </c>
      <c r="AD1" s="16" t="s">
        <v>2</v>
      </c>
      <c r="AE1" s="2"/>
      <c r="AF1" s="2"/>
      <c r="AG1" s="2"/>
      <c r="AH1" s="2"/>
      <c r="AI1" s="2"/>
      <c r="AJ1" s="2"/>
    </row>
    <row r="2" spans="1:36" x14ac:dyDescent="0.25">
      <c r="A2" s="26">
        <v>1</v>
      </c>
      <c r="B2" s="170" t="s">
        <v>52</v>
      </c>
      <c r="C2" s="170" t="s">
        <v>34</v>
      </c>
      <c r="D2" s="169">
        <f>L2+P2+N2</f>
        <v>1607</v>
      </c>
      <c r="E2" s="41">
        <v>34.69</v>
      </c>
      <c r="F2" s="9">
        <f>ROUNDDOWN(IF(E2=0,0,(1010/((60.38/E2)^1.1765))-10),0)</f>
        <v>516</v>
      </c>
      <c r="G2" s="41"/>
      <c r="H2" s="9">
        <f>ROUNDDOWN(IF(G2=0,0,(1010/((62.58/G2)^1.0309))-10),0)</f>
        <v>0</v>
      </c>
      <c r="I2" s="69">
        <v>36.159999999999997</v>
      </c>
      <c r="J2" s="10">
        <f>ROUNDDOWN(IF(I2=0,0,(1010/((60.38/I2)^1.1765))-10),0)</f>
        <v>542</v>
      </c>
      <c r="K2" s="148">
        <v>12.44</v>
      </c>
      <c r="L2" s="149">
        <f>ROUNDDOWN(IF(K2=0,0,(1010/((18.28/K2)^1.2195))-10),0)</f>
        <v>621</v>
      </c>
      <c r="M2" s="146">
        <v>36</v>
      </c>
      <c r="N2" s="147">
        <f>ROUNDDOWN(IF(M2=0,0,(1010/((71.02/M2)^1.1765))-10),0)</f>
        <v>444</v>
      </c>
      <c r="O2" s="148">
        <v>36.17</v>
      </c>
      <c r="P2" s="147">
        <f>ROUNDDOWN(IF(O2=0,0,(1010/((60.38/O2)^1.1765))-10),0)</f>
        <v>542</v>
      </c>
      <c r="Q2" s="74"/>
      <c r="R2" s="72">
        <f>ROUNDDOWN(IF(Q2=0,0,(1010/((71.02/Q2)^1.1765))-10),0)</f>
        <v>0</v>
      </c>
      <c r="S2" s="30"/>
      <c r="T2" s="144">
        <f>ROUNDDOWN(IF(S2=0,0,(1010/((18.28/S2)^1.2195))-10),0)</f>
        <v>0</v>
      </c>
      <c r="U2" s="68"/>
      <c r="V2" s="44">
        <f>ROUNDDOWN(IF(U2=0,0,(1010/((71.02/U2)^1.1765))-10),0)</f>
        <v>0</v>
      </c>
      <c r="W2" s="64"/>
      <c r="X2" s="65">
        <f>ROUNDDOWN(IF(W2=0,0,(1010/((18.28/W2)^1.2195))-10),0)</f>
        <v>0</v>
      </c>
      <c r="Y2" s="41"/>
      <c r="Z2" s="9">
        <f>ROUNDDOWN(IF(Y2=0,0,(1010/((62.58/Y2)^1.0309))-10),0)</f>
        <v>0</v>
      </c>
      <c r="AA2" s="41"/>
      <c r="AB2" s="9">
        <f>ROUNDDOWN(IF(AA2=0,0,(1010/((71.02/AA2)^1.1765))-10),0)</f>
        <v>0</v>
      </c>
      <c r="AC2" s="41"/>
      <c r="AD2" s="9">
        <f>ROUNDDOWN(IF(AC2=0,0,(1010/((60.38/AC2)^1.1765))-10),0)</f>
        <v>0</v>
      </c>
      <c r="AE2" s="2"/>
      <c r="AF2" s="2"/>
      <c r="AG2" s="2"/>
      <c r="AH2" s="2"/>
      <c r="AI2" s="2"/>
      <c r="AJ2" s="2"/>
    </row>
    <row r="3" spans="1:36" x14ac:dyDescent="0.25">
      <c r="A3" s="27">
        <f>A2+1</f>
        <v>2</v>
      </c>
      <c r="B3" s="170" t="s">
        <v>301</v>
      </c>
      <c r="C3" s="170" t="s">
        <v>55</v>
      </c>
      <c r="D3" s="169">
        <f>X3+Z3</f>
        <v>1193</v>
      </c>
      <c r="E3" s="14"/>
      <c r="F3" s="9">
        <f t="shared" ref="F3:F4" si="0">ROUNDDOWN(IF(E3=0,0,(1010/((60.38/E3)^1.1765))-10),0)</f>
        <v>0</v>
      </c>
      <c r="G3" s="41"/>
      <c r="H3" s="9">
        <f t="shared" ref="H3:H4" si="1">ROUNDDOWN(IF(G3=0,0,(1010/((62.58/G3)^1.0309))-10),0)</f>
        <v>0</v>
      </c>
      <c r="I3" s="69"/>
      <c r="J3" s="10">
        <f t="shared" ref="J3:J4" si="2">ROUNDDOWN(IF(I3=0,0,(1010/((60.38/I3)^1.1765))-10),0)</f>
        <v>0</v>
      </c>
      <c r="K3" s="70"/>
      <c r="L3" s="67">
        <f t="shared" ref="L3:L4" si="3">ROUNDDOWN(IF(K3=0,0,(1010/((18.28/K3)^1.2195))-10),0)</f>
        <v>0</v>
      </c>
      <c r="M3" s="66"/>
      <c r="N3" s="10">
        <f t="shared" ref="N3:N4" si="4">ROUNDDOWN(IF(M3=0,0,(1010/((71.02/M3)^1.1765))-10),0)</f>
        <v>0</v>
      </c>
      <c r="O3" s="73"/>
      <c r="P3" s="72">
        <f t="shared" ref="P3:P4" si="5">ROUNDDOWN(IF(O3=0,0,(1010/((60.38/O3)^1.1765))-10),0)</f>
        <v>0</v>
      </c>
      <c r="Q3" s="74"/>
      <c r="R3" s="72">
        <f t="shared" ref="R3:R4" si="6">ROUNDDOWN(IF(Q3=0,0,(1010/((71.02/Q3)^1.1765))-10),0)</f>
        <v>0</v>
      </c>
      <c r="S3" s="30"/>
      <c r="T3" s="144">
        <f t="shared" ref="T3:T4" si="7">ROUNDDOWN(IF(S3=0,0,(1010/((18.28/S3)^1.2195))-10),0)</f>
        <v>0</v>
      </c>
      <c r="U3" s="68"/>
      <c r="V3" s="44">
        <f t="shared" ref="V3:V4" si="8">ROUNDDOWN(IF(U3=0,0,(1010/((71.02/U3)^1.1765))-10),0)</f>
        <v>0</v>
      </c>
      <c r="W3" s="148">
        <v>11.34</v>
      </c>
      <c r="X3" s="149">
        <f t="shared" ref="X3:X4" si="9">ROUNDDOWN(IF(W3=0,0,(1010/((18.28/W3)^1.2195))-10),0)</f>
        <v>554</v>
      </c>
      <c r="Y3" s="146">
        <v>40.799999999999997</v>
      </c>
      <c r="Z3" s="147">
        <f t="shared" ref="Z3:Z4" si="10">ROUNDDOWN(IF(Y3=0,0,(1010/((62.58/Y3)^1.0309))-10),0)</f>
        <v>639</v>
      </c>
      <c r="AA3" s="41">
        <v>25.46</v>
      </c>
      <c r="AB3" s="9">
        <f t="shared" ref="AB3:AB4" si="11">ROUNDDOWN(IF(AA3=0,0,(1010/((71.02/AA3)^1.1765))-10),0)</f>
        <v>292</v>
      </c>
      <c r="AC3" s="41">
        <v>29.37</v>
      </c>
      <c r="AD3" s="9">
        <f t="shared" ref="AD3:AD4" si="12">ROUNDDOWN(IF(AC3=0,0,(1010/((60.38/AC3)^1.1765))-10),0)</f>
        <v>422</v>
      </c>
      <c r="AE3" s="2"/>
      <c r="AF3" s="2"/>
      <c r="AG3" s="2"/>
      <c r="AH3" s="2"/>
      <c r="AI3" s="2"/>
      <c r="AJ3" s="2"/>
    </row>
    <row r="4" spans="1:36" x14ac:dyDescent="0.25">
      <c r="A4" s="27">
        <f t="shared" ref="A4:A28" si="13">A3+1</f>
        <v>3</v>
      </c>
      <c r="B4" s="170" t="s">
        <v>299</v>
      </c>
      <c r="C4" s="170" t="s">
        <v>55</v>
      </c>
      <c r="D4" s="169">
        <f>X4+Z4</f>
        <v>1172</v>
      </c>
      <c r="E4" s="14"/>
      <c r="F4" s="9">
        <f t="shared" si="0"/>
        <v>0</v>
      </c>
      <c r="G4" s="41"/>
      <c r="H4" s="9">
        <f t="shared" si="1"/>
        <v>0</v>
      </c>
      <c r="I4" s="69"/>
      <c r="J4" s="10">
        <f t="shared" si="2"/>
        <v>0</v>
      </c>
      <c r="K4" s="70"/>
      <c r="L4" s="67">
        <f t="shared" si="3"/>
        <v>0</v>
      </c>
      <c r="M4" s="66"/>
      <c r="N4" s="10">
        <f t="shared" si="4"/>
        <v>0</v>
      </c>
      <c r="O4" s="73"/>
      <c r="P4" s="72">
        <f t="shared" si="5"/>
        <v>0</v>
      </c>
      <c r="Q4" s="74"/>
      <c r="R4" s="72">
        <f t="shared" si="6"/>
        <v>0</v>
      </c>
      <c r="S4" s="30"/>
      <c r="T4" s="144">
        <f t="shared" si="7"/>
        <v>0</v>
      </c>
      <c r="U4" s="68"/>
      <c r="V4" s="44">
        <f t="shared" si="8"/>
        <v>0</v>
      </c>
      <c r="W4" s="148">
        <v>10.36</v>
      </c>
      <c r="X4" s="149">
        <f t="shared" si="9"/>
        <v>495</v>
      </c>
      <c r="Y4" s="146">
        <v>43.07</v>
      </c>
      <c r="Z4" s="147">
        <f t="shared" si="10"/>
        <v>677</v>
      </c>
      <c r="AA4" s="41"/>
      <c r="AB4" s="9">
        <f t="shared" si="11"/>
        <v>0</v>
      </c>
      <c r="AC4" s="41"/>
      <c r="AD4" s="9">
        <f t="shared" si="12"/>
        <v>0</v>
      </c>
      <c r="AE4" s="2"/>
      <c r="AF4" s="2"/>
      <c r="AG4" s="2"/>
      <c r="AH4" s="2"/>
      <c r="AI4" s="2"/>
      <c r="AJ4" s="2"/>
    </row>
    <row r="5" spans="1:36" x14ac:dyDescent="0.25">
      <c r="A5" s="27">
        <f t="shared" si="13"/>
        <v>4</v>
      </c>
      <c r="B5" s="170" t="s">
        <v>300</v>
      </c>
      <c r="C5" s="170" t="s">
        <v>55</v>
      </c>
      <c r="D5" s="169">
        <f>Z5+AD5</f>
        <v>1100</v>
      </c>
      <c r="E5" s="41"/>
      <c r="F5" s="9">
        <f t="shared" ref="F5:F8" si="14">ROUNDDOWN(IF(E5=0,0,(1010/((60.38/E5)^1.1765))-10),0)</f>
        <v>0</v>
      </c>
      <c r="G5" s="41"/>
      <c r="H5" s="9">
        <f t="shared" ref="H5:H8" si="15">ROUNDDOWN(IF(G5=0,0,(1010/((62.58/G5)^1.0309))-10),0)</f>
        <v>0</v>
      </c>
      <c r="I5" s="69"/>
      <c r="J5" s="10">
        <f t="shared" ref="J5:J8" si="16">ROUNDDOWN(IF(I5=0,0,(1010/((60.38/I5)^1.1765))-10),0)</f>
        <v>0</v>
      </c>
      <c r="K5" s="70"/>
      <c r="L5" s="67">
        <f t="shared" ref="L5:L8" si="17">ROUNDDOWN(IF(K5=0,0,(1010/((18.28/K5)^1.2195))-10),0)</f>
        <v>0</v>
      </c>
      <c r="M5" s="66"/>
      <c r="N5" s="10">
        <f t="shared" ref="N5:N8" si="18">ROUNDDOWN(IF(M5=0,0,(1010/((71.02/M5)^1.1765))-10),0)</f>
        <v>0</v>
      </c>
      <c r="O5" s="73"/>
      <c r="P5" s="72">
        <f t="shared" ref="P5:P8" si="19">ROUNDDOWN(IF(O5=0,0,(1010/((60.38/O5)^1.1765))-10),0)</f>
        <v>0</v>
      </c>
      <c r="Q5" s="74"/>
      <c r="R5" s="72">
        <f t="shared" ref="R5:R8" si="20">ROUNDDOWN(IF(Q5=0,0,(1010/((71.02/Q5)^1.1765))-10),0)</f>
        <v>0</v>
      </c>
      <c r="S5" s="30"/>
      <c r="T5" s="144">
        <f t="shared" ref="T5:T8" si="21">ROUNDDOWN(IF(S5=0,0,(1010/((18.28/S5)^1.2195))-10),0)</f>
        <v>0</v>
      </c>
      <c r="U5" s="68"/>
      <c r="V5" s="44">
        <f t="shared" ref="V5:V8" si="22">ROUNDDOWN(IF(U5=0,0,(1010/((71.02/U5)^1.1765))-10),0)</f>
        <v>0</v>
      </c>
      <c r="W5" s="64">
        <v>9.0399999999999991</v>
      </c>
      <c r="X5" s="65">
        <f t="shared" ref="X5:X8" si="23">ROUNDDOWN(IF(W5=0,0,(1010/((18.28/W5)^1.2195))-10),0)</f>
        <v>417</v>
      </c>
      <c r="Y5" s="146">
        <v>46.19</v>
      </c>
      <c r="Z5" s="147">
        <f t="shared" ref="Z5:Z8" si="24">ROUNDDOWN(IF(Y5=0,0,(1010/((62.58/Y5)^1.0309))-10),0)</f>
        <v>728</v>
      </c>
      <c r="AA5" s="41">
        <v>28.46</v>
      </c>
      <c r="AB5" s="9">
        <f t="shared" ref="AB5:AB8" si="25">ROUNDDOWN(IF(AA5=0,0,(1010/((71.02/AA5)^1.1765))-10),0)</f>
        <v>334</v>
      </c>
      <c r="AC5" s="146">
        <v>26.46</v>
      </c>
      <c r="AD5" s="147">
        <f t="shared" ref="AD5:AD8" si="26">ROUNDDOWN(IF(AC5=0,0,(1010/((60.38/AC5)^1.1765))-10),0)</f>
        <v>372</v>
      </c>
      <c r="AE5" s="2"/>
      <c r="AF5" s="2"/>
      <c r="AG5" s="2"/>
      <c r="AH5" s="2"/>
      <c r="AI5" s="2"/>
      <c r="AJ5" s="2"/>
    </row>
    <row r="6" spans="1:36" x14ac:dyDescent="0.25">
      <c r="A6" s="27">
        <f t="shared" si="13"/>
        <v>5</v>
      </c>
      <c r="B6" s="27" t="s">
        <v>174</v>
      </c>
      <c r="C6" s="27" t="s">
        <v>8</v>
      </c>
      <c r="D6" s="11">
        <f>F6+H6</f>
        <v>938</v>
      </c>
      <c r="E6" s="146">
        <v>26.1</v>
      </c>
      <c r="F6" s="147">
        <f t="shared" si="14"/>
        <v>366</v>
      </c>
      <c r="G6" s="146">
        <v>36.700000000000003</v>
      </c>
      <c r="H6" s="147">
        <f t="shared" si="15"/>
        <v>572</v>
      </c>
      <c r="I6" s="69"/>
      <c r="J6" s="10">
        <f t="shared" si="16"/>
        <v>0</v>
      </c>
      <c r="K6" s="70"/>
      <c r="L6" s="67">
        <f t="shared" si="17"/>
        <v>0</v>
      </c>
      <c r="M6" s="66"/>
      <c r="N6" s="10">
        <f t="shared" si="18"/>
        <v>0</v>
      </c>
      <c r="O6" s="73"/>
      <c r="P6" s="72">
        <f t="shared" si="19"/>
        <v>0</v>
      </c>
      <c r="Q6" s="74"/>
      <c r="R6" s="72">
        <f t="shared" si="20"/>
        <v>0</v>
      </c>
      <c r="S6" s="30"/>
      <c r="T6" s="144">
        <f t="shared" si="21"/>
        <v>0</v>
      </c>
      <c r="U6" s="68">
        <v>24.79</v>
      </c>
      <c r="V6" s="44">
        <f t="shared" si="22"/>
        <v>282</v>
      </c>
      <c r="W6" s="64"/>
      <c r="X6" s="65">
        <f t="shared" si="23"/>
        <v>0</v>
      </c>
      <c r="Y6" s="41"/>
      <c r="Z6" s="9">
        <f t="shared" si="24"/>
        <v>0</v>
      </c>
      <c r="AA6" s="41"/>
      <c r="AB6" s="9">
        <f t="shared" si="25"/>
        <v>0</v>
      </c>
      <c r="AC6" s="41"/>
      <c r="AD6" s="9">
        <f t="shared" si="26"/>
        <v>0</v>
      </c>
      <c r="AE6" s="2"/>
      <c r="AF6" s="2"/>
      <c r="AG6" s="2"/>
      <c r="AH6" s="2"/>
      <c r="AI6" s="2"/>
      <c r="AJ6" s="2"/>
    </row>
    <row r="7" spans="1:36" x14ac:dyDescent="0.25">
      <c r="A7" s="27">
        <f t="shared" si="13"/>
        <v>6</v>
      </c>
      <c r="B7" s="27" t="s">
        <v>175</v>
      </c>
      <c r="C7" s="27" t="s">
        <v>88</v>
      </c>
      <c r="D7" s="11">
        <f>H7</f>
        <v>745</v>
      </c>
      <c r="E7" s="41"/>
      <c r="F7" s="9">
        <f t="shared" si="14"/>
        <v>0</v>
      </c>
      <c r="G7" s="146">
        <v>47.21</v>
      </c>
      <c r="H7" s="147">
        <f t="shared" si="15"/>
        <v>745</v>
      </c>
      <c r="I7" s="69"/>
      <c r="J7" s="10">
        <f t="shared" si="16"/>
        <v>0</v>
      </c>
      <c r="K7" s="70"/>
      <c r="L7" s="67">
        <f t="shared" si="17"/>
        <v>0</v>
      </c>
      <c r="M7" s="66"/>
      <c r="N7" s="10">
        <f t="shared" si="18"/>
        <v>0</v>
      </c>
      <c r="O7" s="73"/>
      <c r="P7" s="72">
        <f t="shared" si="19"/>
        <v>0</v>
      </c>
      <c r="Q7" s="74"/>
      <c r="R7" s="72">
        <f t="shared" si="20"/>
        <v>0</v>
      </c>
      <c r="S7" s="30"/>
      <c r="T7" s="144">
        <f t="shared" si="21"/>
        <v>0</v>
      </c>
      <c r="U7" s="68"/>
      <c r="V7" s="44">
        <f t="shared" si="22"/>
        <v>0</v>
      </c>
      <c r="W7" s="64"/>
      <c r="X7" s="65">
        <f t="shared" si="23"/>
        <v>0</v>
      </c>
      <c r="Y7" s="41"/>
      <c r="Z7" s="9">
        <f t="shared" si="24"/>
        <v>0</v>
      </c>
      <c r="AA7" s="41"/>
      <c r="AB7" s="9">
        <f t="shared" si="25"/>
        <v>0</v>
      </c>
      <c r="AC7" s="41"/>
      <c r="AD7" s="9">
        <f t="shared" si="26"/>
        <v>0</v>
      </c>
      <c r="AE7" s="2"/>
      <c r="AF7" s="2"/>
      <c r="AG7" s="2"/>
      <c r="AH7" s="2"/>
      <c r="AI7" s="2"/>
      <c r="AJ7" s="2"/>
    </row>
    <row r="8" spans="1:36" x14ac:dyDescent="0.25">
      <c r="A8" s="27">
        <f t="shared" si="13"/>
        <v>7</v>
      </c>
      <c r="B8" s="27" t="s">
        <v>196</v>
      </c>
      <c r="C8" s="27" t="s">
        <v>53</v>
      </c>
      <c r="D8" s="11">
        <f>J8</f>
        <v>680</v>
      </c>
      <c r="E8" s="14"/>
      <c r="F8" s="9">
        <f t="shared" si="14"/>
        <v>0</v>
      </c>
      <c r="G8" s="41"/>
      <c r="H8" s="9">
        <f t="shared" si="15"/>
        <v>0</v>
      </c>
      <c r="I8" s="146">
        <v>43.72</v>
      </c>
      <c r="J8" s="147">
        <f t="shared" si="16"/>
        <v>680</v>
      </c>
      <c r="K8" s="70"/>
      <c r="L8" s="67">
        <f t="shared" si="17"/>
        <v>0</v>
      </c>
      <c r="M8" s="66"/>
      <c r="N8" s="10">
        <f t="shared" si="18"/>
        <v>0</v>
      </c>
      <c r="O8" s="73"/>
      <c r="P8" s="72">
        <f t="shared" si="19"/>
        <v>0</v>
      </c>
      <c r="Q8" s="74"/>
      <c r="R8" s="72">
        <f t="shared" si="20"/>
        <v>0</v>
      </c>
      <c r="S8" s="30"/>
      <c r="T8" s="144">
        <f t="shared" si="21"/>
        <v>0</v>
      </c>
      <c r="U8" s="68"/>
      <c r="V8" s="44">
        <f t="shared" si="22"/>
        <v>0</v>
      </c>
      <c r="W8" s="64"/>
      <c r="X8" s="65">
        <f t="shared" si="23"/>
        <v>0</v>
      </c>
      <c r="Y8" s="41"/>
      <c r="Z8" s="9">
        <f t="shared" si="24"/>
        <v>0</v>
      </c>
      <c r="AA8" s="41"/>
      <c r="AB8" s="9">
        <f t="shared" si="25"/>
        <v>0</v>
      </c>
      <c r="AC8" s="41"/>
      <c r="AD8" s="9">
        <f t="shared" si="26"/>
        <v>0</v>
      </c>
      <c r="AE8" s="2"/>
      <c r="AF8" s="2"/>
      <c r="AG8" s="2"/>
      <c r="AH8" s="2"/>
      <c r="AI8" s="2"/>
      <c r="AJ8" s="2"/>
    </row>
    <row r="9" spans="1:36" x14ac:dyDescent="0.25">
      <c r="A9" s="27">
        <f t="shared" si="13"/>
        <v>8</v>
      </c>
      <c r="B9" s="27" t="s">
        <v>251</v>
      </c>
      <c r="C9" s="27" t="s">
        <v>80</v>
      </c>
      <c r="D9" s="11">
        <f>V9</f>
        <v>625</v>
      </c>
      <c r="E9" s="41"/>
      <c r="F9" s="9">
        <f>ROUNDDOWN(IF(E9=0,0,(1010/((60.38/E9)^1.1765))-10),0)</f>
        <v>0</v>
      </c>
      <c r="G9" s="41"/>
      <c r="H9" s="9">
        <f>ROUNDDOWN(IF(G9=0,0,(1010/((62.58/G9)^1.0309))-10),0)</f>
        <v>0</v>
      </c>
      <c r="I9" s="69"/>
      <c r="J9" s="10">
        <f>ROUNDDOWN(IF(I9=0,0,(1010/((60.38/I9)^1.1765))-10),0)</f>
        <v>0</v>
      </c>
      <c r="K9" s="70"/>
      <c r="L9" s="67">
        <f>ROUNDDOWN(IF(K9=0,0,(1010/((18.28/K9)^1.2195))-10),0)</f>
        <v>0</v>
      </c>
      <c r="M9" s="66"/>
      <c r="N9" s="10">
        <f>ROUNDDOWN(IF(M9=0,0,(1010/((71.02/M9)^1.1765))-10),0)</f>
        <v>0</v>
      </c>
      <c r="O9" s="73"/>
      <c r="P9" s="72">
        <f>ROUNDDOWN(IF(O9=0,0,(1010/((60.38/O9)^1.1765))-10),0)</f>
        <v>0</v>
      </c>
      <c r="Q9" s="74"/>
      <c r="R9" s="72">
        <f>ROUNDDOWN(IF(Q9=0,0,(1010/((71.02/Q9)^1.1765))-10),0)</f>
        <v>0</v>
      </c>
      <c r="S9" s="30"/>
      <c r="T9" s="144">
        <f>ROUNDDOWN(IF(S9=0,0,(1010/((18.28/S9)^1.2195))-10),0)</f>
        <v>0</v>
      </c>
      <c r="U9" s="146">
        <v>47.9</v>
      </c>
      <c r="V9" s="147">
        <f>ROUNDDOWN(IF(U9=0,0,(1010/((71.02/U9)^1.1765))-10),0)</f>
        <v>625</v>
      </c>
      <c r="W9" s="64"/>
      <c r="X9" s="65">
        <f>ROUNDDOWN(IF(W9=0,0,(1010/((18.28/W9)^1.2195))-10),0)</f>
        <v>0</v>
      </c>
      <c r="Y9" s="41"/>
      <c r="Z9" s="9">
        <f>ROUNDDOWN(IF(Y9=0,0,(1010/((62.58/Y9)^1.0309))-10),0)</f>
        <v>0</v>
      </c>
      <c r="AA9" s="41"/>
      <c r="AB9" s="9">
        <f>ROUNDDOWN(IF(AA9=0,0,(1010/((71.02/AA9)^1.1765))-10),0)</f>
        <v>0</v>
      </c>
      <c r="AC9" s="41"/>
      <c r="AD9" s="9">
        <f>ROUNDDOWN(IF(AC9=0,0,(1010/((60.38/AC9)^1.1765))-10),0)</f>
        <v>0</v>
      </c>
      <c r="AE9" s="2"/>
      <c r="AF9" s="2"/>
      <c r="AG9" s="2"/>
      <c r="AH9" s="2"/>
      <c r="AI9" s="2"/>
      <c r="AJ9" s="2"/>
    </row>
    <row r="10" spans="1:36" x14ac:dyDescent="0.25">
      <c r="A10" s="27">
        <f t="shared" si="13"/>
        <v>9</v>
      </c>
      <c r="B10" s="27" t="s">
        <v>89</v>
      </c>
      <c r="C10" s="27" t="s">
        <v>90</v>
      </c>
      <c r="D10" s="11">
        <f>N10</f>
        <v>475</v>
      </c>
      <c r="E10" s="41"/>
      <c r="F10" s="9">
        <f t="shared" ref="F10" si="27">ROUNDDOWN(IF(E10=0,0,(1010/((60.38/E10)^1.1765))-10),0)</f>
        <v>0</v>
      </c>
      <c r="G10" s="41"/>
      <c r="H10" s="9">
        <f t="shared" ref="H10" si="28">ROUNDDOWN(IF(G10=0,0,(1010/((62.58/G10)^1.0309))-10),0)</f>
        <v>0</v>
      </c>
      <c r="I10" s="69"/>
      <c r="J10" s="10">
        <f t="shared" ref="J10" si="29">ROUNDDOWN(IF(I10=0,0,(1010/((60.38/I10)^1.1765))-10),0)</f>
        <v>0</v>
      </c>
      <c r="K10" s="70"/>
      <c r="L10" s="67">
        <f t="shared" ref="L10" si="30">ROUNDDOWN(IF(K10=0,0,(1010/((18.28/K10)^1.2195))-10),0)</f>
        <v>0</v>
      </c>
      <c r="M10" s="146">
        <v>38.1</v>
      </c>
      <c r="N10" s="147">
        <f t="shared" ref="N10" si="31">ROUNDDOWN(IF(M10=0,0,(1010/((71.02/M10)^1.1765))-10),0)</f>
        <v>475</v>
      </c>
      <c r="O10" s="73"/>
      <c r="P10" s="72">
        <f t="shared" ref="P10" si="32">ROUNDDOWN(IF(O10=0,0,(1010/((60.38/O10)^1.1765))-10),0)</f>
        <v>0</v>
      </c>
      <c r="Q10" s="74"/>
      <c r="R10" s="72">
        <f t="shared" ref="R10" si="33">ROUNDDOWN(IF(Q10=0,0,(1010/((71.02/Q10)^1.1765))-10),0)</f>
        <v>0</v>
      </c>
      <c r="S10" s="30"/>
      <c r="T10" s="144">
        <f t="shared" ref="T10" si="34">ROUNDDOWN(IF(S10=0,0,(1010/((18.28/S10)^1.2195))-10),0)</f>
        <v>0</v>
      </c>
      <c r="U10" s="68"/>
      <c r="V10" s="44">
        <f t="shared" ref="V10" si="35">ROUNDDOWN(IF(U10=0,0,(1010/((71.02/U10)^1.1765))-10),0)</f>
        <v>0</v>
      </c>
      <c r="W10" s="64"/>
      <c r="X10" s="65">
        <f t="shared" ref="X10" si="36">ROUNDDOWN(IF(W10=0,0,(1010/((18.28/W10)^1.2195))-10),0)</f>
        <v>0</v>
      </c>
      <c r="Y10" s="41"/>
      <c r="Z10" s="9">
        <f t="shared" ref="Z10" si="37">ROUNDDOWN(IF(Y10=0,0,(1010/((62.58/Y10)^1.0309))-10),0)</f>
        <v>0</v>
      </c>
      <c r="AA10" s="41"/>
      <c r="AB10" s="9">
        <f t="shared" ref="AB10" si="38">ROUNDDOWN(IF(AA10=0,0,(1010/((71.02/AA10)^1.1765))-10),0)</f>
        <v>0</v>
      </c>
      <c r="AC10" s="41"/>
      <c r="AD10" s="9">
        <f t="shared" ref="AD10" si="39">ROUNDDOWN(IF(AC10=0,0,(1010/((60.38/AC10)^1.1765))-10),0)</f>
        <v>0</v>
      </c>
      <c r="AE10" s="2"/>
      <c r="AF10" s="2"/>
      <c r="AG10" s="2"/>
      <c r="AH10" s="2"/>
      <c r="AI10" s="2"/>
      <c r="AJ10" s="2"/>
    </row>
    <row r="11" spans="1:36" x14ac:dyDescent="0.25">
      <c r="A11" s="27">
        <f t="shared" si="13"/>
        <v>10</v>
      </c>
      <c r="B11" s="27" t="s">
        <v>56</v>
      </c>
      <c r="C11" s="27" t="s">
        <v>8</v>
      </c>
      <c r="D11" s="11">
        <f>F11</f>
        <v>429</v>
      </c>
      <c r="E11" s="146">
        <v>29.75</v>
      </c>
      <c r="F11" s="147">
        <f>ROUNDDOWN(IF(E11=0,0,(1010/((60.38/E11)^1.1765))-10),0)</f>
        <v>429</v>
      </c>
      <c r="G11" s="41"/>
      <c r="H11" s="9">
        <f>ROUNDDOWN(IF(G11=0,0,(1010/((62.58/G11)^1.0309))-10),0)</f>
        <v>0</v>
      </c>
      <c r="I11" s="69"/>
      <c r="J11" s="10">
        <f>ROUNDDOWN(IF(I11=0,0,(1010/((60.38/I11)^1.1765))-10),0)</f>
        <v>0</v>
      </c>
      <c r="K11" s="70"/>
      <c r="L11" s="67">
        <f>ROUNDDOWN(IF(K11=0,0,(1010/((18.28/K11)^1.2195))-10),0)</f>
        <v>0</v>
      </c>
      <c r="M11" s="66"/>
      <c r="N11" s="10">
        <f>ROUNDDOWN(IF(M11=0,0,(1010/((71.02/M11)^1.1765))-10),0)</f>
        <v>0</v>
      </c>
      <c r="O11" s="73"/>
      <c r="P11" s="72">
        <f>ROUNDDOWN(IF(O11=0,0,(1010/((60.38/O11)^1.1765))-10),0)</f>
        <v>0</v>
      </c>
      <c r="Q11" s="74"/>
      <c r="R11" s="72">
        <f>ROUNDDOWN(IF(Q11=0,0,(1010/((71.02/Q11)^1.1765))-10),0)</f>
        <v>0</v>
      </c>
      <c r="S11" s="68"/>
      <c r="T11" s="144">
        <f>ROUNDDOWN(IF(S11=0,0,(1010/((18.28/S11)^1.2195))-10),0)</f>
        <v>0</v>
      </c>
      <c r="U11" s="68"/>
      <c r="V11" s="44">
        <f>ROUNDDOWN(IF(U11=0,0,(1010/((71.02/U11)^1.1765))-10),0)</f>
        <v>0</v>
      </c>
      <c r="W11" s="64"/>
      <c r="X11" s="65">
        <f>ROUNDDOWN(IF(W11=0,0,(1010/((18.28/W11)^1.2195))-10),0)</f>
        <v>0</v>
      </c>
      <c r="Y11" s="41"/>
      <c r="Z11" s="9">
        <f>ROUNDDOWN(IF(Y11=0,0,(1010/((62.58/Y11)^1.0309))-10),0)</f>
        <v>0</v>
      </c>
      <c r="AA11" s="41"/>
      <c r="AB11" s="9">
        <f>ROUNDDOWN(IF(AA11=0,0,(1010/((71.02/AA11)^1.1765))-10),0)</f>
        <v>0</v>
      </c>
      <c r="AC11" s="41"/>
      <c r="AD11" s="9">
        <f>ROUNDDOWN(IF(AC11=0,0,(1010/((60.38/AC11)^1.1765))-10),0)</f>
        <v>0</v>
      </c>
      <c r="AE11" s="2"/>
      <c r="AF11" s="2"/>
      <c r="AG11" s="2"/>
      <c r="AH11" s="2"/>
      <c r="AI11" s="2"/>
      <c r="AJ11" s="2"/>
    </row>
    <row r="12" spans="1:36" x14ac:dyDescent="0.25">
      <c r="A12" s="27">
        <f t="shared" si="13"/>
        <v>11</v>
      </c>
      <c r="B12" s="27" t="s">
        <v>252</v>
      </c>
      <c r="C12" s="27" t="s">
        <v>253</v>
      </c>
      <c r="D12" s="11">
        <f>V12</f>
        <v>312</v>
      </c>
      <c r="E12" s="14"/>
      <c r="F12" s="9">
        <f t="shared" ref="F12:F20" si="40">ROUNDDOWN(IF(E12=0,0,(1010/((60.38/E12)^1.1765))-10),0)</f>
        <v>0</v>
      </c>
      <c r="G12" s="41"/>
      <c r="H12" s="9">
        <f t="shared" ref="H12:H20" si="41">ROUNDDOWN(IF(G12=0,0,(1010/((62.58/G12)^1.0309))-10),0)</f>
        <v>0</v>
      </c>
      <c r="I12" s="69"/>
      <c r="J12" s="10">
        <f t="shared" ref="J12:J20" si="42">ROUNDDOWN(IF(I12=0,0,(1010/((60.38/I12)^1.1765))-10),0)</f>
        <v>0</v>
      </c>
      <c r="K12" s="70"/>
      <c r="L12" s="67">
        <f t="shared" ref="L12:L20" si="43">ROUNDDOWN(IF(K12=0,0,(1010/((18.28/K12)^1.2195))-10),0)</f>
        <v>0</v>
      </c>
      <c r="M12" s="66"/>
      <c r="N12" s="10">
        <f t="shared" ref="N12:N20" si="44">ROUNDDOWN(IF(M12=0,0,(1010/((71.02/M12)^1.1765))-10),0)</f>
        <v>0</v>
      </c>
      <c r="O12" s="73"/>
      <c r="P12" s="72">
        <f t="shared" ref="P12:P20" si="45">ROUNDDOWN(IF(O12=0,0,(1010/((60.38/O12)^1.1765))-10),0)</f>
        <v>0</v>
      </c>
      <c r="Q12" s="74"/>
      <c r="R12" s="72">
        <f t="shared" ref="R12:R20" si="46">ROUNDDOWN(IF(Q12=0,0,(1010/((71.02/Q12)^1.1765))-10),0)</f>
        <v>0</v>
      </c>
      <c r="S12" s="30"/>
      <c r="T12" s="144">
        <f t="shared" ref="T12:T20" si="47">ROUNDDOWN(IF(S12=0,0,(1010/((18.28/S12)^1.2195))-10),0)</f>
        <v>0</v>
      </c>
      <c r="U12" s="146">
        <v>26.9</v>
      </c>
      <c r="V12" s="147">
        <f t="shared" ref="V12:V20" si="48">ROUNDDOWN(IF(U12=0,0,(1010/((71.02/U12)^1.1765))-10),0)</f>
        <v>312</v>
      </c>
      <c r="W12" s="64"/>
      <c r="X12" s="65">
        <f t="shared" ref="X12:X20" si="49">ROUNDDOWN(IF(W12=0,0,(1010/((18.28/W12)^1.2195))-10),0)</f>
        <v>0</v>
      </c>
      <c r="Y12" s="41"/>
      <c r="Z12" s="9">
        <f t="shared" ref="Z12:Z20" si="50">ROUNDDOWN(IF(Y12=0,0,(1010/((62.58/Y12)^1.0309))-10),0)</f>
        <v>0</v>
      </c>
      <c r="AA12" s="41"/>
      <c r="AB12" s="9">
        <f t="shared" ref="AB12:AB20" si="51">ROUNDDOWN(IF(AA12=0,0,(1010/((71.02/AA12)^1.1765))-10),0)</f>
        <v>0</v>
      </c>
      <c r="AC12" s="41"/>
      <c r="AD12" s="9">
        <f t="shared" ref="AD12:AD20" si="52">ROUNDDOWN(IF(AC12=0,0,(1010/((60.38/AC12)^1.1765))-10),0)</f>
        <v>0</v>
      </c>
      <c r="AE12" s="2"/>
      <c r="AF12" s="2"/>
      <c r="AG12" s="2"/>
      <c r="AH12" s="2"/>
      <c r="AI12" s="2"/>
      <c r="AJ12" s="2"/>
    </row>
    <row r="13" spans="1:36" x14ac:dyDescent="0.25">
      <c r="A13" s="27">
        <f t="shared" si="13"/>
        <v>12</v>
      </c>
      <c r="B13" s="27" t="s">
        <v>254</v>
      </c>
      <c r="C13" s="27" t="s">
        <v>253</v>
      </c>
      <c r="D13" s="11">
        <f>V13</f>
        <v>194</v>
      </c>
      <c r="E13" s="41"/>
      <c r="F13" s="9">
        <f t="shared" si="40"/>
        <v>0</v>
      </c>
      <c r="G13" s="41"/>
      <c r="H13" s="9">
        <f t="shared" si="41"/>
        <v>0</v>
      </c>
      <c r="I13" s="69"/>
      <c r="J13" s="10">
        <f t="shared" si="42"/>
        <v>0</v>
      </c>
      <c r="K13" s="70"/>
      <c r="L13" s="67">
        <f t="shared" si="43"/>
        <v>0</v>
      </c>
      <c r="M13" s="66"/>
      <c r="N13" s="10">
        <f t="shared" si="44"/>
        <v>0</v>
      </c>
      <c r="O13" s="73"/>
      <c r="P13" s="72">
        <f t="shared" si="45"/>
        <v>0</v>
      </c>
      <c r="Q13" s="74"/>
      <c r="R13" s="72">
        <f t="shared" si="46"/>
        <v>0</v>
      </c>
      <c r="S13" s="30"/>
      <c r="T13" s="144">
        <f t="shared" si="47"/>
        <v>0</v>
      </c>
      <c r="U13" s="146">
        <v>18.309999999999999</v>
      </c>
      <c r="V13" s="147">
        <f t="shared" si="48"/>
        <v>194</v>
      </c>
      <c r="W13" s="64"/>
      <c r="X13" s="65">
        <f t="shared" si="49"/>
        <v>0</v>
      </c>
      <c r="Y13" s="41"/>
      <c r="Z13" s="9">
        <f t="shared" si="50"/>
        <v>0</v>
      </c>
      <c r="AA13" s="41"/>
      <c r="AB13" s="9">
        <f t="shared" si="51"/>
        <v>0</v>
      </c>
      <c r="AC13" s="41"/>
      <c r="AD13" s="9">
        <f t="shared" si="52"/>
        <v>0</v>
      </c>
      <c r="AE13" s="2"/>
      <c r="AF13" s="2"/>
      <c r="AG13" s="2"/>
      <c r="AH13" s="2"/>
      <c r="AI13" s="2"/>
      <c r="AJ13" s="2"/>
    </row>
    <row r="14" spans="1:36" x14ac:dyDescent="0.25">
      <c r="A14" s="27">
        <f t="shared" si="13"/>
        <v>13</v>
      </c>
      <c r="B14" s="27"/>
      <c r="C14" s="27"/>
      <c r="D14" s="11"/>
      <c r="E14" s="41"/>
      <c r="F14" s="9">
        <f t="shared" si="40"/>
        <v>0</v>
      </c>
      <c r="G14" s="41"/>
      <c r="H14" s="9">
        <f t="shared" si="41"/>
        <v>0</v>
      </c>
      <c r="I14" s="69"/>
      <c r="J14" s="10">
        <f t="shared" si="42"/>
        <v>0</v>
      </c>
      <c r="K14" s="70"/>
      <c r="L14" s="67">
        <f t="shared" si="43"/>
        <v>0</v>
      </c>
      <c r="M14" s="66"/>
      <c r="N14" s="10">
        <f t="shared" si="44"/>
        <v>0</v>
      </c>
      <c r="O14" s="73"/>
      <c r="P14" s="72">
        <f t="shared" si="45"/>
        <v>0</v>
      </c>
      <c r="Q14" s="74"/>
      <c r="R14" s="72">
        <f t="shared" si="46"/>
        <v>0</v>
      </c>
      <c r="S14" s="30"/>
      <c r="T14" s="144">
        <f t="shared" si="47"/>
        <v>0</v>
      </c>
      <c r="U14" s="68"/>
      <c r="V14" s="44">
        <f t="shared" si="48"/>
        <v>0</v>
      </c>
      <c r="W14" s="64"/>
      <c r="X14" s="65">
        <f t="shared" si="49"/>
        <v>0</v>
      </c>
      <c r="Y14" s="41"/>
      <c r="Z14" s="9">
        <f t="shared" si="50"/>
        <v>0</v>
      </c>
      <c r="AA14" s="41"/>
      <c r="AB14" s="9">
        <f t="shared" si="51"/>
        <v>0</v>
      </c>
      <c r="AC14" s="41"/>
      <c r="AD14" s="9">
        <f t="shared" si="52"/>
        <v>0</v>
      </c>
      <c r="AE14" s="2"/>
      <c r="AF14" s="2"/>
      <c r="AG14" s="2"/>
      <c r="AH14" s="2"/>
      <c r="AI14" s="2"/>
      <c r="AJ14" s="2"/>
    </row>
    <row r="15" spans="1:36" x14ac:dyDescent="0.25">
      <c r="A15" s="27">
        <f t="shared" si="13"/>
        <v>14</v>
      </c>
      <c r="B15" s="27"/>
      <c r="C15" s="27"/>
      <c r="D15" s="11"/>
      <c r="E15" s="14"/>
      <c r="F15" s="9">
        <f t="shared" si="40"/>
        <v>0</v>
      </c>
      <c r="G15" s="41"/>
      <c r="H15" s="9">
        <f t="shared" si="41"/>
        <v>0</v>
      </c>
      <c r="I15" s="69"/>
      <c r="J15" s="10">
        <f t="shared" si="42"/>
        <v>0</v>
      </c>
      <c r="K15" s="70"/>
      <c r="L15" s="67">
        <f t="shared" si="43"/>
        <v>0</v>
      </c>
      <c r="M15" s="66"/>
      <c r="N15" s="10">
        <f t="shared" si="44"/>
        <v>0</v>
      </c>
      <c r="O15" s="73"/>
      <c r="P15" s="72">
        <f t="shared" si="45"/>
        <v>0</v>
      </c>
      <c r="Q15" s="74"/>
      <c r="R15" s="72">
        <f t="shared" si="46"/>
        <v>0</v>
      </c>
      <c r="S15" s="30"/>
      <c r="T15" s="144">
        <f t="shared" si="47"/>
        <v>0</v>
      </c>
      <c r="U15" s="68"/>
      <c r="V15" s="44">
        <f t="shared" si="48"/>
        <v>0</v>
      </c>
      <c r="W15" s="64"/>
      <c r="X15" s="65">
        <f t="shared" si="49"/>
        <v>0</v>
      </c>
      <c r="Y15" s="41"/>
      <c r="Z15" s="9">
        <f t="shared" si="50"/>
        <v>0</v>
      </c>
      <c r="AA15" s="41"/>
      <c r="AB15" s="9">
        <f t="shared" si="51"/>
        <v>0</v>
      </c>
      <c r="AC15" s="41"/>
      <c r="AD15" s="9">
        <f t="shared" si="52"/>
        <v>0</v>
      </c>
      <c r="AE15" s="2"/>
      <c r="AF15" s="2"/>
      <c r="AG15" s="2"/>
      <c r="AH15" s="2"/>
      <c r="AI15" s="2"/>
      <c r="AJ15" s="2"/>
    </row>
    <row r="16" spans="1:36" x14ac:dyDescent="0.25">
      <c r="A16" s="27">
        <f t="shared" si="13"/>
        <v>15</v>
      </c>
      <c r="B16" s="27"/>
      <c r="C16" s="27"/>
      <c r="F16" s="9">
        <f t="shared" si="40"/>
        <v>0</v>
      </c>
      <c r="G16" s="41"/>
      <c r="H16" s="9">
        <f t="shared" si="41"/>
        <v>0</v>
      </c>
      <c r="I16" s="69"/>
      <c r="J16" s="10">
        <f t="shared" si="42"/>
        <v>0</v>
      </c>
      <c r="K16" s="70"/>
      <c r="L16" s="67">
        <f t="shared" si="43"/>
        <v>0</v>
      </c>
      <c r="M16" s="66"/>
      <c r="N16" s="10">
        <f t="shared" si="44"/>
        <v>0</v>
      </c>
      <c r="O16" s="73"/>
      <c r="P16" s="72">
        <f t="shared" si="45"/>
        <v>0</v>
      </c>
      <c r="Q16" s="74"/>
      <c r="R16" s="72">
        <f t="shared" si="46"/>
        <v>0</v>
      </c>
      <c r="S16" s="30"/>
      <c r="T16" s="144">
        <f t="shared" si="47"/>
        <v>0</v>
      </c>
      <c r="U16" s="68"/>
      <c r="V16" s="44">
        <f t="shared" si="48"/>
        <v>0</v>
      </c>
      <c r="W16" s="64"/>
      <c r="X16" s="65">
        <f t="shared" si="49"/>
        <v>0</v>
      </c>
      <c r="Y16" s="41"/>
      <c r="Z16" s="9">
        <f t="shared" si="50"/>
        <v>0</v>
      </c>
      <c r="AA16" s="41"/>
      <c r="AB16" s="9">
        <f t="shared" si="51"/>
        <v>0</v>
      </c>
      <c r="AC16" s="41"/>
      <c r="AD16" s="9">
        <f t="shared" si="52"/>
        <v>0</v>
      </c>
      <c r="AE16" s="2"/>
      <c r="AF16" s="2"/>
      <c r="AG16" s="2"/>
      <c r="AH16" s="2"/>
      <c r="AI16" s="2"/>
      <c r="AJ16" s="2"/>
    </row>
    <row r="17" spans="1:36" x14ac:dyDescent="0.25">
      <c r="A17" s="27">
        <f t="shared" si="13"/>
        <v>16</v>
      </c>
      <c r="B17" s="27"/>
      <c r="C17" s="27"/>
      <c r="F17" s="9">
        <f t="shared" si="40"/>
        <v>0</v>
      </c>
      <c r="G17" s="41"/>
      <c r="H17" s="9">
        <f t="shared" si="41"/>
        <v>0</v>
      </c>
      <c r="I17" s="69"/>
      <c r="J17" s="10">
        <f t="shared" si="42"/>
        <v>0</v>
      </c>
      <c r="K17" s="70"/>
      <c r="L17" s="67">
        <f t="shared" si="43"/>
        <v>0</v>
      </c>
      <c r="M17" s="66"/>
      <c r="N17" s="10">
        <f t="shared" si="44"/>
        <v>0</v>
      </c>
      <c r="O17" s="73"/>
      <c r="P17" s="72">
        <f t="shared" si="45"/>
        <v>0</v>
      </c>
      <c r="Q17" s="74"/>
      <c r="R17" s="72">
        <f t="shared" si="46"/>
        <v>0</v>
      </c>
      <c r="S17" s="30"/>
      <c r="T17" s="144">
        <f t="shared" si="47"/>
        <v>0</v>
      </c>
      <c r="U17" s="68"/>
      <c r="V17" s="44">
        <f t="shared" si="48"/>
        <v>0</v>
      </c>
      <c r="W17" s="64"/>
      <c r="X17" s="65">
        <f t="shared" si="49"/>
        <v>0</v>
      </c>
      <c r="Y17" s="41"/>
      <c r="Z17" s="9">
        <f t="shared" si="50"/>
        <v>0</v>
      </c>
      <c r="AA17" s="41"/>
      <c r="AB17" s="9">
        <f t="shared" si="51"/>
        <v>0</v>
      </c>
      <c r="AC17" s="41"/>
      <c r="AD17" s="9">
        <f t="shared" si="52"/>
        <v>0</v>
      </c>
      <c r="AE17" s="2"/>
      <c r="AF17" s="2"/>
      <c r="AG17" s="2"/>
      <c r="AH17" s="2"/>
      <c r="AI17" s="2"/>
      <c r="AJ17" s="2"/>
    </row>
    <row r="18" spans="1:36" x14ac:dyDescent="0.25">
      <c r="A18" s="27">
        <f t="shared" si="13"/>
        <v>17</v>
      </c>
      <c r="B18" s="27"/>
      <c r="C18" s="27"/>
      <c r="F18" s="9">
        <f t="shared" si="40"/>
        <v>0</v>
      </c>
      <c r="G18" s="41"/>
      <c r="H18" s="9">
        <f t="shared" si="41"/>
        <v>0</v>
      </c>
      <c r="I18" s="69"/>
      <c r="J18" s="10">
        <f t="shared" si="42"/>
        <v>0</v>
      </c>
      <c r="K18" s="70"/>
      <c r="L18" s="67">
        <f t="shared" si="43"/>
        <v>0</v>
      </c>
      <c r="M18" s="66"/>
      <c r="N18" s="10">
        <f t="shared" si="44"/>
        <v>0</v>
      </c>
      <c r="O18" s="73"/>
      <c r="P18" s="72">
        <f t="shared" si="45"/>
        <v>0</v>
      </c>
      <c r="Q18" s="74"/>
      <c r="R18" s="72">
        <f t="shared" si="46"/>
        <v>0</v>
      </c>
      <c r="S18" s="30"/>
      <c r="T18" s="144">
        <f t="shared" si="47"/>
        <v>0</v>
      </c>
      <c r="U18" s="68"/>
      <c r="V18" s="44">
        <f t="shared" si="48"/>
        <v>0</v>
      </c>
      <c r="W18" s="64"/>
      <c r="X18" s="65">
        <f t="shared" si="49"/>
        <v>0</v>
      </c>
      <c r="Y18" s="41"/>
      <c r="Z18" s="9">
        <f t="shared" si="50"/>
        <v>0</v>
      </c>
      <c r="AA18" s="41"/>
      <c r="AB18" s="9">
        <f t="shared" si="51"/>
        <v>0</v>
      </c>
      <c r="AC18" s="41"/>
      <c r="AD18" s="9">
        <f t="shared" si="52"/>
        <v>0</v>
      </c>
      <c r="AE18" s="2"/>
      <c r="AF18" s="2"/>
      <c r="AG18" s="2"/>
      <c r="AH18" s="2"/>
      <c r="AI18" s="2"/>
      <c r="AJ18" s="2"/>
    </row>
    <row r="19" spans="1:36" x14ac:dyDescent="0.25">
      <c r="A19" s="27">
        <f t="shared" si="13"/>
        <v>18</v>
      </c>
      <c r="B19" s="27"/>
      <c r="C19" s="27"/>
      <c r="F19" s="9">
        <f t="shared" si="40"/>
        <v>0</v>
      </c>
      <c r="G19" s="41"/>
      <c r="H19" s="9">
        <f t="shared" si="41"/>
        <v>0</v>
      </c>
      <c r="I19" s="69"/>
      <c r="J19" s="10">
        <f t="shared" si="42"/>
        <v>0</v>
      </c>
      <c r="K19" s="70"/>
      <c r="L19" s="67">
        <f t="shared" si="43"/>
        <v>0</v>
      </c>
      <c r="M19" s="66"/>
      <c r="N19" s="10">
        <f t="shared" si="44"/>
        <v>0</v>
      </c>
      <c r="O19" s="73"/>
      <c r="P19" s="72">
        <f t="shared" si="45"/>
        <v>0</v>
      </c>
      <c r="Q19" s="74"/>
      <c r="R19" s="72">
        <f t="shared" si="46"/>
        <v>0</v>
      </c>
      <c r="S19" s="30"/>
      <c r="T19" s="144">
        <f t="shared" si="47"/>
        <v>0</v>
      </c>
      <c r="U19" s="68"/>
      <c r="V19" s="44">
        <f t="shared" si="48"/>
        <v>0</v>
      </c>
      <c r="W19" s="64"/>
      <c r="X19" s="65">
        <f t="shared" si="49"/>
        <v>0</v>
      </c>
      <c r="Y19" s="41"/>
      <c r="Z19" s="9">
        <f t="shared" si="50"/>
        <v>0</v>
      </c>
      <c r="AA19" s="41"/>
      <c r="AB19" s="9">
        <f t="shared" si="51"/>
        <v>0</v>
      </c>
      <c r="AC19" s="41"/>
      <c r="AD19" s="9">
        <f t="shared" si="52"/>
        <v>0</v>
      </c>
      <c r="AE19" s="2"/>
      <c r="AF19" s="2"/>
      <c r="AG19" s="2"/>
      <c r="AH19" s="2"/>
      <c r="AI19" s="2"/>
      <c r="AJ19" s="2"/>
    </row>
    <row r="20" spans="1:36" x14ac:dyDescent="0.25">
      <c r="A20" s="27">
        <f t="shared" si="13"/>
        <v>19</v>
      </c>
      <c r="B20" s="27"/>
      <c r="C20" s="27"/>
      <c r="F20" s="9">
        <f t="shared" si="40"/>
        <v>0</v>
      </c>
      <c r="G20" s="41"/>
      <c r="H20" s="9">
        <f t="shared" si="41"/>
        <v>0</v>
      </c>
      <c r="I20" s="69"/>
      <c r="J20" s="10">
        <f t="shared" si="42"/>
        <v>0</v>
      </c>
      <c r="K20" s="70"/>
      <c r="L20" s="67">
        <f t="shared" si="43"/>
        <v>0</v>
      </c>
      <c r="M20" s="66"/>
      <c r="N20" s="10">
        <f t="shared" si="44"/>
        <v>0</v>
      </c>
      <c r="O20" s="73"/>
      <c r="P20" s="72">
        <f t="shared" si="45"/>
        <v>0</v>
      </c>
      <c r="Q20" s="74"/>
      <c r="R20" s="72">
        <f t="shared" si="46"/>
        <v>0</v>
      </c>
      <c r="S20" s="30"/>
      <c r="T20" s="144">
        <f t="shared" si="47"/>
        <v>0</v>
      </c>
      <c r="U20" s="68"/>
      <c r="V20" s="44">
        <f t="shared" si="48"/>
        <v>0</v>
      </c>
      <c r="W20" s="64"/>
      <c r="X20" s="65">
        <f t="shared" si="49"/>
        <v>0</v>
      </c>
      <c r="Y20" s="41"/>
      <c r="Z20" s="9">
        <f t="shared" si="50"/>
        <v>0</v>
      </c>
      <c r="AA20" s="41"/>
      <c r="AB20" s="9">
        <f t="shared" si="51"/>
        <v>0</v>
      </c>
      <c r="AC20" s="41"/>
      <c r="AD20" s="9">
        <f t="shared" si="52"/>
        <v>0</v>
      </c>
      <c r="AE20" s="2"/>
      <c r="AF20" s="2"/>
      <c r="AG20" s="2"/>
      <c r="AH20" s="2"/>
      <c r="AI20" s="2"/>
      <c r="AJ20" s="2"/>
    </row>
    <row r="21" spans="1:36" x14ac:dyDescent="0.25">
      <c r="A21" s="27">
        <f t="shared" si="13"/>
        <v>20</v>
      </c>
      <c r="B21" s="27"/>
      <c r="C21" s="27"/>
      <c r="F21" s="9">
        <f t="shared" ref="F21:F28" si="53">ROUNDDOWN(IF(E21=0,0,(1010/((60.38/E21)^1.1765))-10),0)</f>
        <v>0</v>
      </c>
      <c r="G21" s="41"/>
      <c r="H21" s="9">
        <f t="shared" ref="H21:H28" si="54">ROUNDDOWN(IF(G21=0,0,(1010/((62.58/G21)^1.0309))-10),0)</f>
        <v>0</v>
      </c>
      <c r="I21" s="69"/>
      <c r="J21" s="10">
        <f t="shared" ref="J21:J28" si="55">ROUNDDOWN(IF(I21=0,0,(1010/((60.38/I21)^1.1765))-10),0)</f>
        <v>0</v>
      </c>
      <c r="K21" s="70"/>
      <c r="L21" s="67">
        <f t="shared" ref="L21:L28" si="56">ROUNDDOWN(IF(K21=0,0,(1010/((18.28/K21)^1.2195))-10),0)</f>
        <v>0</v>
      </c>
      <c r="M21" s="66"/>
      <c r="N21" s="10">
        <f t="shared" ref="N21:N28" si="57">ROUNDDOWN(IF(M21=0,0,(1010/((71.02/M21)^1.1765))-10),0)</f>
        <v>0</v>
      </c>
      <c r="O21" s="73"/>
      <c r="P21" s="72">
        <f t="shared" ref="P21:P28" si="58">ROUNDDOWN(IF(O21=0,0,(1010/((60.38/O21)^1.1765))-10),0)</f>
        <v>0</v>
      </c>
      <c r="Q21" s="74"/>
      <c r="R21" s="72">
        <f t="shared" ref="R21:R28" si="59">ROUNDDOWN(IF(Q21=0,0,(1010/((71.02/Q21)^1.1765))-10),0)</f>
        <v>0</v>
      </c>
      <c r="S21" s="30"/>
      <c r="T21" s="144">
        <f t="shared" ref="T21:T28" si="60">ROUNDDOWN(IF(S21=0,0,(1010/((18.28/S21)^1.2195))-10),0)</f>
        <v>0</v>
      </c>
      <c r="U21" s="68"/>
      <c r="V21" s="44">
        <f t="shared" ref="V21:V28" si="61">ROUNDDOWN(IF(U21=0,0,(1010/((71.02/U21)^1.1765))-10),0)</f>
        <v>0</v>
      </c>
      <c r="W21" s="64"/>
      <c r="X21" s="65">
        <f t="shared" ref="X21:X28" si="62">ROUNDDOWN(IF(W21=0,0,(1010/((18.28/W21)^1.2195))-10),0)</f>
        <v>0</v>
      </c>
      <c r="Y21" s="41"/>
      <c r="Z21" s="9">
        <f t="shared" ref="Z21:Z28" si="63">ROUNDDOWN(IF(Y21=0,0,(1010/((62.58/Y21)^1.0309))-10),0)</f>
        <v>0</v>
      </c>
      <c r="AA21" s="41"/>
      <c r="AB21" s="9">
        <f t="shared" ref="AB21:AB28" si="64">ROUNDDOWN(IF(AA21=0,0,(1010/((71.02/AA21)^1.1765))-10),0)</f>
        <v>0</v>
      </c>
      <c r="AC21" s="41"/>
      <c r="AD21" s="9">
        <f t="shared" ref="AD21:AD28" si="65">ROUNDDOWN(IF(AC21=0,0,(1010/((60.38/AC21)^1.1765))-10),0)</f>
        <v>0</v>
      </c>
      <c r="AE21" s="2"/>
      <c r="AF21" s="2"/>
      <c r="AG21" s="2"/>
      <c r="AH21" s="2"/>
      <c r="AI21" s="2"/>
      <c r="AJ21" s="2"/>
    </row>
    <row r="22" spans="1:36" x14ac:dyDescent="0.25">
      <c r="A22" s="27">
        <f t="shared" si="13"/>
        <v>21</v>
      </c>
      <c r="B22" s="27"/>
      <c r="C22" s="27"/>
      <c r="F22" s="9">
        <f t="shared" si="53"/>
        <v>0</v>
      </c>
      <c r="G22" s="41"/>
      <c r="H22" s="9">
        <f t="shared" si="54"/>
        <v>0</v>
      </c>
      <c r="I22" s="69"/>
      <c r="J22" s="10">
        <f t="shared" si="55"/>
        <v>0</v>
      </c>
      <c r="K22" s="70"/>
      <c r="L22" s="67">
        <f t="shared" si="56"/>
        <v>0</v>
      </c>
      <c r="M22" s="66"/>
      <c r="N22" s="10">
        <f t="shared" si="57"/>
        <v>0</v>
      </c>
      <c r="O22" s="73"/>
      <c r="P22" s="72">
        <f t="shared" si="58"/>
        <v>0</v>
      </c>
      <c r="Q22" s="74"/>
      <c r="R22" s="72">
        <f t="shared" si="59"/>
        <v>0</v>
      </c>
      <c r="S22" s="30"/>
      <c r="T22" s="144">
        <f t="shared" si="60"/>
        <v>0</v>
      </c>
      <c r="U22" s="68"/>
      <c r="V22" s="44">
        <f t="shared" si="61"/>
        <v>0</v>
      </c>
      <c r="W22" s="64"/>
      <c r="X22" s="65">
        <f t="shared" si="62"/>
        <v>0</v>
      </c>
      <c r="Y22" s="41"/>
      <c r="Z22" s="9">
        <f t="shared" si="63"/>
        <v>0</v>
      </c>
      <c r="AA22" s="41"/>
      <c r="AB22" s="9">
        <f t="shared" si="64"/>
        <v>0</v>
      </c>
      <c r="AC22" s="41"/>
      <c r="AD22" s="9">
        <f t="shared" si="65"/>
        <v>0</v>
      </c>
      <c r="AE22" s="2"/>
      <c r="AF22" s="2"/>
      <c r="AG22" s="2"/>
      <c r="AH22" s="2"/>
      <c r="AI22" s="2"/>
      <c r="AJ22" s="2"/>
    </row>
    <row r="23" spans="1:36" x14ac:dyDescent="0.25">
      <c r="A23" s="27">
        <f t="shared" si="13"/>
        <v>22</v>
      </c>
      <c r="B23" s="27"/>
      <c r="C23" s="27"/>
      <c r="F23" s="9">
        <f t="shared" si="53"/>
        <v>0</v>
      </c>
      <c r="G23" s="41"/>
      <c r="H23" s="9">
        <f t="shared" si="54"/>
        <v>0</v>
      </c>
      <c r="I23" s="69"/>
      <c r="J23" s="10">
        <f t="shared" si="55"/>
        <v>0</v>
      </c>
      <c r="K23" s="70"/>
      <c r="L23" s="67">
        <f t="shared" si="56"/>
        <v>0</v>
      </c>
      <c r="M23" s="66"/>
      <c r="N23" s="10">
        <f t="shared" si="57"/>
        <v>0</v>
      </c>
      <c r="O23" s="73"/>
      <c r="P23" s="72">
        <f t="shared" si="58"/>
        <v>0</v>
      </c>
      <c r="Q23" s="74"/>
      <c r="R23" s="72">
        <f t="shared" si="59"/>
        <v>0</v>
      </c>
      <c r="S23" s="30"/>
      <c r="T23" s="144">
        <f t="shared" si="60"/>
        <v>0</v>
      </c>
      <c r="U23" s="68"/>
      <c r="V23" s="44">
        <f t="shared" si="61"/>
        <v>0</v>
      </c>
      <c r="W23" s="64"/>
      <c r="X23" s="65">
        <f t="shared" si="62"/>
        <v>0</v>
      </c>
      <c r="Y23" s="41"/>
      <c r="Z23" s="9">
        <f t="shared" si="63"/>
        <v>0</v>
      </c>
      <c r="AA23" s="41"/>
      <c r="AB23" s="9">
        <f t="shared" si="64"/>
        <v>0</v>
      </c>
      <c r="AC23" s="41"/>
      <c r="AD23" s="9">
        <f t="shared" si="65"/>
        <v>0</v>
      </c>
      <c r="AE23" s="2"/>
      <c r="AF23" s="2"/>
      <c r="AG23" s="2"/>
      <c r="AH23" s="2"/>
      <c r="AI23" s="2"/>
      <c r="AJ23" s="2"/>
    </row>
    <row r="24" spans="1:36" x14ac:dyDescent="0.25">
      <c r="A24" s="27">
        <f t="shared" si="13"/>
        <v>23</v>
      </c>
      <c r="B24" s="27"/>
      <c r="C24" s="27"/>
      <c r="F24" s="9">
        <f t="shared" si="53"/>
        <v>0</v>
      </c>
      <c r="G24" s="41"/>
      <c r="H24" s="9">
        <f t="shared" si="54"/>
        <v>0</v>
      </c>
      <c r="I24" s="69"/>
      <c r="J24" s="10">
        <f t="shared" si="55"/>
        <v>0</v>
      </c>
      <c r="K24" s="70"/>
      <c r="L24" s="67">
        <f t="shared" si="56"/>
        <v>0</v>
      </c>
      <c r="M24" s="66"/>
      <c r="N24" s="10">
        <f t="shared" si="57"/>
        <v>0</v>
      </c>
      <c r="O24" s="73"/>
      <c r="P24" s="72">
        <f t="shared" si="58"/>
        <v>0</v>
      </c>
      <c r="Q24" s="74"/>
      <c r="R24" s="72">
        <f t="shared" si="59"/>
        <v>0</v>
      </c>
      <c r="S24" s="30"/>
      <c r="T24" s="144">
        <f t="shared" si="60"/>
        <v>0</v>
      </c>
      <c r="U24" s="68"/>
      <c r="V24" s="44">
        <f t="shared" si="61"/>
        <v>0</v>
      </c>
      <c r="W24" s="64"/>
      <c r="X24" s="65">
        <f t="shared" si="62"/>
        <v>0</v>
      </c>
      <c r="Y24" s="41"/>
      <c r="Z24" s="9">
        <f t="shared" si="63"/>
        <v>0</v>
      </c>
      <c r="AA24" s="41"/>
      <c r="AB24" s="9">
        <f t="shared" si="64"/>
        <v>0</v>
      </c>
      <c r="AC24" s="41"/>
      <c r="AD24" s="9">
        <f t="shared" si="65"/>
        <v>0</v>
      </c>
      <c r="AE24" s="2"/>
      <c r="AF24" s="2"/>
      <c r="AG24" s="2"/>
      <c r="AH24" s="2"/>
      <c r="AI24" s="2"/>
      <c r="AJ24" s="2"/>
    </row>
    <row r="25" spans="1:36" x14ac:dyDescent="0.25">
      <c r="A25" s="27">
        <f t="shared" si="13"/>
        <v>24</v>
      </c>
      <c r="B25" s="27"/>
      <c r="C25" s="27"/>
      <c r="F25" s="9">
        <f t="shared" si="53"/>
        <v>0</v>
      </c>
      <c r="G25" s="41"/>
      <c r="H25" s="9">
        <f t="shared" si="54"/>
        <v>0</v>
      </c>
      <c r="I25" s="69"/>
      <c r="J25" s="10">
        <f t="shared" si="55"/>
        <v>0</v>
      </c>
      <c r="K25" s="70"/>
      <c r="L25" s="67">
        <f t="shared" si="56"/>
        <v>0</v>
      </c>
      <c r="M25" s="66"/>
      <c r="N25" s="10">
        <f t="shared" si="57"/>
        <v>0</v>
      </c>
      <c r="O25" s="73"/>
      <c r="P25" s="72">
        <f t="shared" si="58"/>
        <v>0</v>
      </c>
      <c r="Q25" s="74"/>
      <c r="R25" s="72">
        <f t="shared" si="59"/>
        <v>0</v>
      </c>
      <c r="S25" s="30"/>
      <c r="T25" s="144">
        <f t="shared" si="60"/>
        <v>0</v>
      </c>
      <c r="U25" s="68"/>
      <c r="V25" s="44">
        <f t="shared" si="61"/>
        <v>0</v>
      </c>
      <c r="W25" s="64"/>
      <c r="X25" s="65">
        <f t="shared" si="62"/>
        <v>0</v>
      </c>
      <c r="Y25" s="41"/>
      <c r="Z25" s="9">
        <f t="shared" si="63"/>
        <v>0</v>
      </c>
      <c r="AA25" s="41"/>
      <c r="AB25" s="9">
        <f t="shared" si="64"/>
        <v>0</v>
      </c>
      <c r="AC25" s="41"/>
      <c r="AD25" s="9">
        <f t="shared" si="65"/>
        <v>0</v>
      </c>
      <c r="AE25" s="2"/>
      <c r="AF25" s="2"/>
      <c r="AG25" s="2"/>
      <c r="AH25" s="2"/>
      <c r="AI25" s="2"/>
      <c r="AJ25" s="2"/>
    </row>
    <row r="26" spans="1:36" x14ac:dyDescent="0.25">
      <c r="A26" s="27">
        <f t="shared" si="13"/>
        <v>25</v>
      </c>
      <c r="B26" s="27"/>
      <c r="C26" s="27"/>
      <c r="F26" s="9">
        <f t="shared" si="53"/>
        <v>0</v>
      </c>
      <c r="G26" s="41"/>
      <c r="H26" s="9">
        <f t="shared" si="54"/>
        <v>0</v>
      </c>
      <c r="I26" s="69"/>
      <c r="J26" s="10">
        <f t="shared" si="55"/>
        <v>0</v>
      </c>
      <c r="K26" s="70"/>
      <c r="L26" s="67">
        <f t="shared" si="56"/>
        <v>0</v>
      </c>
      <c r="M26" s="66"/>
      <c r="N26" s="10">
        <f t="shared" si="57"/>
        <v>0</v>
      </c>
      <c r="O26" s="73"/>
      <c r="P26" s="72">
        <f t="shared" si="58"/>
        <v>0</v>
      </c>
      <c r="Q26" s="74"/>
      <c r="R26" s="72">
        <f t="shared" si="59"/>
        <v>0</v>
      </c>
      <c r="S26" s="30"/>
      <c r="T26" s="144">
        <f t="shared" si="60"/>
        <v>0</v>
      </c>
      <c r="U26" s="68"/>
      <c r="V26" s="44">
        <f t="shared" si="61"/>
        <v>0</v>
      </c>
      <c r="W26" s="64"/>
      <c r="X26" s="65">
        <f t="shared" si="62"/>
        <v>0</v>
      </c>
      <c r="Y26" s="41"/>
      <c r="Z26" s="9">
        <f t="shared" si="63"/>
        <v>0</v>
      </c>
      <c r="AA26" s="41"/>
      <c r="AB26" s="9">
        <f t="shared" si="64"/>
        <v>0</v>
      </c>
      <c r="AC26" s="41"/>
      <c r="AD26" s="9">
        <f t="shared" si="65"/>
        <v>0</v>
      </c>
      <c r="AE26" s="2"/>
      <c r="AF26" s="2"/>
      <c r="AG26" s="2"/>
      <c r="AH26" s="2"/>
      <c r="AI26" s="2"/>
      <c r="AJ26" s="2"/>
    </row>
    <row r="27" spans="1:36" x14ac:dyDescent="0.25">
      <c r="A27" s="27">
        <f t="shared" si="13"/>
        <v>26</v>
      </c>
      <c r="B27" s="27"/>
      <c r="C27" s="27"/>
      <c r="F27" s="9">
        <f t="shared" si="53"/>
        <v>0</v>
      </c>
      <c r="G27" s="41"/>
      <c r="H27" s="9">
        <f t="shared" si="54"/>
        <v>0</v>
      </c>
      <c r="I27" s="69"/>
      <c r="J27" s="10">
        <f t="shared" si="55"/>
        <v>0</v>
      </c>
      <c r="K27" s="70"/>
      <c r="L27" s="67">
        <f t="shared" si="56"/>
        <v>0</v>
      </c>
      <c r="M27" s="66"/>
      <c r="N27" s="10">
        <f t="shared" si="57"/>
        <v>0</v>
      </c>
      <c r="O27" s="73"/>
      <c r="P27" s="72">
        <f t="shared" si="58"/>
        <v>0</v>
      </c>
      <c r="Q27" s="74"/>
      <c r="R27" s="72">
        <f t="shared" si="59"/>
        <v>0</v>
      </c>
      <c r="S27" s="30"/>
      <c r="T27" s="144">
        <f t="shared" si="60"/>
        <v>0</v>
      </c>
      <c r="U27" s="68"/>
      <c r="V27" s="44">
        <f t="shared" si="61"/>
        <v>0</v>
      </c>
      <c r="W27" s="64"/>
      <c r="X27" s="65">
        <f t="shared" si="62"/>
        <v>0</v>
      </c>
      <c r="Y27" s="41"/>
      <c r="Z27" s="9">
        <f t="shared" si="63"/>
        <v>0</v>
      </c>
      <c r="AA27" s="41"/>
      <c r="AB27" s="9">
        <f t="shared" si="64"/>
        <v>0</v>
      </c>
      <c r="AC27" s="41"/>
      <c r="AD27" s="9">
        <f t="shared" si="65"/>
        <v>0</v>
      </c>
      <c r="AE27" s="2"/>
      <c r="AF27" s="2"/>
      <c r="AG27" s="2"/>
      <c r="AH27" s="2"/>
      <c r="AI27" s="2"/>
      <c r="AJ27" s="2"/>
    </row>
    <row r="28" spans="1:36" x14ac:dyDescent="0.25">
      <c r="A28" s="27">
        <f t="shared" si="13"/>
        <v>27</v>
      </c>
      <c r="B28" s="27"/>
      <c r="C28" s="27"/>
      <c r="F28" s="9">
        <f t="shared" si="53"/>
        <v>0</v>
      </c>
      <c r="G28" s="41"/>
      <c r="H28" s="9">
        <f t="shared" si="54"/>
        <v>0</v>
      </c>
      <c r="I28" s="69"/>
      <c r="J28" s="10">
        <f t="shared" si="55"/>
        <v>0</v>
      </c>
      <c r="K28" s="70"/>
      <c r="L28" s="67">
        <f t="shared" si="56"/>
        <v>0</v>
      </c>
      <c r="M28" s="66"/>
      <c r="N28" s="10">
        <f t="shared" si="57"/>
        <v>0</v>
      </c>
      <c r="O28" s="73"/>
      <c r="P28" s="72">
        <f t="shared" si="58"/>
        <v>0</v>
      </c>
      <c r="Q28" s="74"/>
      <c r="R28" s="72">
        <f t="shared" si="59"/>
        <v>0</v>
      </c>
      <c r="S28" s="30"/>
      <c r="T28" s="144">
        <f t="shared" si="60"/>
        <v>0</v>
      </c>
      <c r="U28" s="68"/>
      <c r="V28" s="44">
        <f t="shared" si="61"/>
        <v>0</v>
      </c>
      <c r="W28" s="64"/>
      <c r="X28" s="65">
        <f t="shared" si="62"/>
        <v>0</v>
      </c>
      <c r="Y28" s="41"/>
      <c r="Z28" s="9">
        <f t="shared" si="63"/>
        <v>0</v>
      </c>
      <c r="AA28" s="41"/>
      <c r="AB28" s="9">
        <f t="shared" si="64"/>
        <v>0</v>
      </c>
      <c r="AC28" s="41"/>
      <c r="AD28" s="9">
        <f t="shared" si="65"/>
        <v>0</v>
      </c>
      <c r="AE28" s="2"/>
      <c r="AF28" s="2"/>
      <c r="AG28" s="2"/>
      <c r="AH28" s="2"/>
      <c r="AI28" s="2"/>
      <c r="AJ28" s="2"/>
    </row>
    <row r="29" spans="1:36" x14ac:dyDescent="0.25">
      <c r="A29" s="27">
        <f t="shared" ref="A29" si="66">A28+1</f>
        <v>28</v>
      </c>
      <c r="B29" s="27"/>
      <c r="C29" s="27"/>
      <c r="F29" s="9">
        <f t="shared" ref="F29" si="67">ROUNDDOWN(IF(E29=0,0,(1010/((60.38/E29)^1.1765))-10),0)</f>
        <v>0</v>
      </c>
      <c r="G29" s="41"/>
      <c r="H29" s="9">
        <f t="shared" ref="H29" si="68">ROUNDDOWN(IF(G29=0,0,(1010/((62.58/G29)^1.0309))-10),0)</f>
        <v>0</v>
      </c>
      <c r="I29" s="69"/>
      <c r="J29" s="10">
        <f t="shared" ref="J29" si="69">ROUNDDOWN(IF(I29=0,0,(1010/((60.38/I29)^1.1765))-10),0)</f>
        <v>0</v>
      </c>
      <c r="K29" s="70"/>
      <c r="L29" s="67">
        <f t="shared" ref="L29" si="70">ROUNDDOWN(IF(K29=0,0,(1010/((18.28/K29)^1.2195))-10),0)</f>
        <v>0</v>
      </c>
      <c r="M29" s="66"/>
      <c r="N29" s="10">
        <f t="shared" ref="N29" si="71">ROUNDDOWN(IF(M29=0,0,(1010/((71.02/M29)^1.1765))-10),0)</f>
        <v>0</v>
      </c>
      <c r="O29" s="73"/>
      <c r="P29" s="72">
        <f t="shared" ref="P29" si="72">ROUNDDOWN(IF(O29=0,0,(1010/((60.38/O29)^1.1765))-10),0)</f>
        <v>0</v>
      </c>
      <c r="Q29" s="74"/>
      <c r="R29" s="72">
        <f t="shared" ref="R29" si="73">ROUNDDOWN(IF(Q29=0,0,(1010/((71.02/Q29)^1.1765))-10),0)</f>
        <v>0</v>
      </c>
      <c r="S29" s="30"/>
      <c r="T29" s="144">
        <f t="shared" ref="T29" si="74">ROUNDDOWN(IF(S29=0,0,(1010/((18.28/S29)^1.2195))-10),0)</f>
        <v>0</v>
      </c>
      <c r="U29" s="68"/>
      <c r="V29" s="44">
        <f t="shared" ref="V29" si="75">ROUNDDOWN(IF(U29=0,0,(1010/((71.02/U29)^1.1765))-10),0)</f>
        <v>0</v>
      </c>
      <c r="W29" s="64"/>
      <c r="X29" s="65">
        <f t="shared" ref="X29" si="76">ROUNDDOWN(IF(W29=0,0,(1010/((18.28/W29)^1.2195))-10),0)</f>
        <v>0</v>
      </c>
      <c r="Y29" s="41"/>
      <c r="Z29" s="9">
        <f t="shared" ref="Z29" si="77">ROUNDDOWN(IF(Y29=0,0,(1010/((62.58/Y29)^1.0309))-10),0)</f>
        <v>0</v>
      </c>
      <c r="AA29" s="41"/>
      <c r="AB29" s="9">
        <f t="shared" ref="AB29" si="78">ROUNDDOWN(IF(AA29=0,0,(1010/((71.02/AA29)^1.1765))-10),0)</f>
        <v>0</v>
      </c>
      <c r="AC29" s="41"/>
      <c r="AD29" s="9">
        <f t="shared" ref="AD29" si="79">ROUNDDOWN(IF(AC29=0,0,(1010/((60.38/AC29)^1.1765))-10),0)</f>
        <v>0</v>
      </c>
      <c r="AE29" s="2"/>
      <c r="AF29" s="2"/>
      <c r="AG29" s="2"/>
      <c r="AH29" s="2"/>
      <c r="AI29" s="2"/>
      <c r="AJ29" s="2"/>
    </row>
    <row r="30" spans="1:36" x14ac:dyDescent="0.25">
      <c r="A30" s="49"/>
      <c r="B30" s="49"/>
      <c r="C30" s="49"/>
      <c r="D30" s="50"/>
      <c r="E30" s="51"/>
      <c r="F30" s="52"/>
      <c r="G30" s="51"/>
      <c r="H30" s="52"/>
      <c r="I30" s="54"/>
      <c r="J30" s="54"/>
      <c r="K30" s="55"/>
      <c r="L30" s="56"/>
      <c r="M30" s="55"/>
      <c r="N30" s="56"/>
      <c r="O30" s="57"/>
      <c r="P30" s="143"/>
      <c r="Q30" s="57"/>
      <c r="R30" s="58"/>
      <c r="S30" s="59"/>
      <c r="T30" s="63"/>
      <c r="U30" s="62"/>
      <c r="V30" s="63"/>
      <c r="W30" s="53"/>
      <c r="X30" s="53"/>
      <c r="Y30" s="51"/>
      <c r="Z30" s="52"/>
      <c r="AA30" s="51"/>
      <c r="AB30" s="52"/>
      <c r="AC30" s="51"/>
      <c r="AD30" s="52"/>
      <c r="AE30" s="2"/>
      <c r="AF30" s="2"/>
      <c r="AG30" s="2"/>
      <c r="AH30" s="2"/>
      <c r="AI30" s="2"/>
      <c r="AJ30" s="2"/>
    </row>
    <row r="31" spans="1:36" s="48" customFormat="1" x14ac:dyDescent="0.25"/>
    <row r="32" spans="1:36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</sheetData>
  <sortState xmlns:xlrd2="http://schemas.microsoft.com/office/spreadsheetml/2017/richdata2" ref="B2:AJ1839">
    <sortCondition descending="1" ref="D2:D1839"/>
  </sortState>
  <pageMargins left="0.25" right="0.25" top="0.75" bottom="0.75" header="0.3" footer="0.3"/>
  <pageSetup paperSize="8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8" ma:contentTypeDescription="Luo uusi asiakirja." ma:contentTypeScope="" ma:versionID="47eed6fc3cbc375fa96f8a159511c6d5">
  <xsd:schema xmlns:xsd="http://www.w3.org/2001/XMLSchema" xmlns:xs="http://www.w3.org/2001/XMLSchema" xmlns:p="http://schemas.microsoft.com/office/2006/metadata/properties" xmlns:ns2="fb2f5b6e-7915-4f67-843c-30d0980f4ad1" targetNamespace="http://schemas.microsoft.com/office/2006/metadata/properties" ma:root="true" ma:fieldsID="22590f29c2a54fd3205577235e1143b5" ns2:_="">
    <xsd:import namespace="fb2f5b6e-7915-4f67-843c-30d0980f4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F8E61-F609-45CB-85AC-091B04F7B622}"/>
</file>

<file path=customXml/itemProps2.xml><?xml version="1.0" encoding="utf-8"?>
<ds:datastoreItem xmlns:ds="http://schemas.openxmlformats.org/officeDocument/2006/customXml" ds:itemID="{D0771D19-5A78-4A34-8E32-B8B7BC396A08}"/>
</file>

<file path=customXml/itemProps3.xml><?xml version="1.0" encoding="utf-8"?>
<ds:datastoreItem xmlns:ds="http://schemas.openxmlformats.org/officeDocument/2006/customXml" ds:itemID="{7E936EF4-FF12-4341-BA70-B9E40E384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19</vt:i4>
      </vt:variant>
      <vt:variant>
        <vt:lpstr>Nimetyt alueet</vt:lpstr>
      </vt:variant>
      <vt:variant>
        <vt:i4>16</vt:i4>
      </vt:variant>
    </vt:vector>
  </HeadingPairs>
  <TitlesOfParts>
    <vt:vector size="35" baseType="lpstr">
      <vt:lpstr>Etusivu</vt:lpstr>
      <vt:lpstr>M35+</vt:lpstr>
      <vt:lpstr>N35+</vt:lpstr>
      <vt:lpstr>M</vt:lpstr>
      <vt:lpstr>N</vt:lpstr>
      <vt:lpstr>M19</vt:lpstr>
      <vt:lpstr>N19</vt:lpstr>
      <vt:lpstr>M17</vt:lpstr>
      <vt:lpstr>N17</vt:lpstr>
      <vt:lpstr>P15</vt:lpstr>
      <vt:lpstr>T15</vt:lpstr>
      <vt:lpstr>P13</vt:lpstr>
      <vt:lpstr>T13</vt:lpstr>
      <vt:lpstr>P11</vt:lpstr>
      <vt:lpstr>T11</vt:lpstr>
      <vt:lpstr>P9</vt:lpstr>
      <vt:lpstr>T9</vt:lpstr>
      <vt:lpstr>Lähtötiedot</vt:lpstr>
      <vt:lpstr>Aikuisurheilijoiden arvotaul.</vt:lpstr>
      <vt:lpstr>M!Tulostusalue</vt:lpstr>
      <vt:lpstr>'M17'!Tulostusalue</vt:lpstr>
      <vt:lpstr>'M19'!Tulostusalue</vt:lpstr>
      <vt:lpstr>'M35+'!Tulostusalue</vt:lpstr>
      <vt:lpstr>N!Tulostusalue</vt:lpstr>
      <vt:lpstr>'N17'!Tulostusalue</vt:lpstr>
      <vt:lpstr>'N19'!Tulostusalue</vt:lpstr>
      <vt:lpstr>'N35+'!Tulostusalue</vt:lpstr>
      <vt:lpstr>'P11'!Tulostusalue</vt:lpstr>
      <vt:lpstr>'P13'!Tulostusalue</vt:lpstr>
      <vt:lpstr>'P15'!Tulostusalue</vt:lpstr>
      <vt:lpstr>'P9'!Tulostusalue</vt:lpstr>
      <vt:lpstr>'T11'!Tulostusalue</vt:lpstr>
      <vt:lpstr>'T13'!Tulostusalue</vt:lpstr>
      <vt:lpstr>'T15'!Tulostusalue</vt:lpstr>
      <vt:lpstr>'T9'!Tulostusalue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Karri Rustholkarhu</cp:lastModifiedBy>
  <cp:lastPrinted>2019-07-09T08:19:23Z</cp:lastPrinted>
  <dcterms:created xsi:type="dcterms:W3CDTF">2018-05-13T08:19:33Z</dcterms:created>
  <dcterms:modified xsi:type="dcterms:W3CDTF">2019-09-23T18:45:19Z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0x01010022C89A6504A09D41B205EBC72FF5D04D</vt:lpwstr>
  </property>
</Properties>
</file>