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535" windowHeight="11325" firstSheet="1" activeTab="1"/>
  </bookViews>
  <sheets>
    <sheet name="Yleistä" sheetId="1" r:id="rId1"/>
    <sheet name="Naiset Heitto-5-ottelu" sheetId="2" r:id="rId2"/>
  </sheets>
  <definedNames/>
  <calcPr fullCalcOnLoad="1"/>
</workbook>
</file>

<file path=xl/sharedStrings.xml><?xml version="1.0" encoding="utf-8"?>
<sst xmlns="http://schemas.openxmlformats.org/spreadsheetml/2006/main" count="101" uniqueCount="54">
  <si>
    <t>Kuula</t>
  </si>
  <si>
    <t>Pituus</t>
  </si>
  <si>
    <t>Keihäs</t>
  </si>
  <si>
    <t>Yhteensä</t>
  </si>
  <si>
    <t>Moukari</t>
  </si>
  <si>
    <t>Kiekko</t>
  </si>
  <si>
    <t>Paino</t>
  </si>
  <si>
    <t>100m</t>
  </si>
  <si>
    <t>WMA on muuttanut moniottelujen ikäkertoimia käytettäväksi vuoden 2002 alusta</t>
  </si>
  <si>
    <t>miesten 10-ottelussa, naisten 7-ottelussa, viisiotteluissa ja heittoviisiotteluissa.</t>
  </si>
  <si>
    <t>Oheisiin laskentataulukoihin on rakennettu laskukaavat, jotka muuntavat tehdyn</t>
  </si>
  <si>
    <t>veteraanituloksen ikäkertoimella, ja antaa muunnetulle tulokset pisteet.</t>
  </si>
  <si>
    <t>esim:</t>
  </si>
  <si>
    <t>Sarja:</t>
  </si>
  <si>
    <t>&lt; laji</t>
  </si>
  <si>
    <t>&lt; urheilijat tekemä tulos</t>
  </si>
  <si>
    <t>&lt; WMA:n virallinen sarjakohtainen ikäkerroin</t>
  </si>
  <si>
    <t>&lt; ikäkertoimella muunnettu tulos</t>
  </si>
  <si>
    <t>&lt; tuloksen pisteet</t>
  </si>
  <si>
    <t>Laskukaavoissa on käytetty WMA:n edellyttämiä tulosten ja pisteiden pyöristyssääntöjä</t>
  </si>
  <si>
    <t>Oheisen taulukon olen laatinut itseäni varten Suomen ennätysten tarkistamista varten,</t>
  </si>
  <si>
    <t>mutta kätevä Excel-käyttäjä voi näppärästi kehittää tästä ottelukilpailujen tuloslaskimen.</t>
  </si>
  <si>
    <t>Huom:</t>
  </si>
  <si>
    <t>…hyppyjen tulokset tulee syöttää sentteinä, heittojen tulokset metreinä, ja juoksujen sekunteina, (ei minuutteina).</t>
  </si>
  <si>
    <t>Nämä WMA:n uudet ikäkertoimet ovat joissakin lajeissa/ikäryhmissä muuttuneet melkoisesti,</t>
  </si>
  <si>
    <t xml:space="preserve">Jos kuitenkin epäilette jonkun kohdan oikeellisuutta, niin tarkistan ne mielelläni, sillä </t>
  </si>
  <si>
    <t>Yhteystietoni ovat:</t>
  </si>
  <si>
    <t>Email:</t>
  </si>
  <si>
    <t>georg.dunkel@kolumbus.fi</t>
  </si>
  <si>
    <t>kiireellä tehtyä taulukkoa ei ole moneen kertaan tarkistettu.</t>
  </si>
  <si>
    <t>joten pisteet voivat poiketa entisistä useita kummeniä, jopa satoja pisteitä.</t>
  </si>
  <si>
    <t>(WMA: on tehnyt ikäkertoimiin muutoksi 28.8.2002 ja ne on huomioitu tässä laskimessa).</t>
  </si>
  <si>
    <t>Nimi</t>
  </si>
  <si>
    <t>Laji - tulos - pisteet</t>
  </si>
  <si>
    <t>Sijoitus</t>
  </si>
  <si>
    <t>Sarja</t>
  </si>
  <si>
    <t>VSVU</t>
  </si>
  <si>
    <t>Viitanen Kirsti</t>
  </si>
  <si>
    <t xml:space="preserve">JOHANNA HAKALAHTI  </t>
  </si>
  <si>
    <t xml:space="preserve"> Tampereen Pyrintö</t>
  </si>
  <si>
    <t>SIRJA PAJU</t>
  </si>
  <si>
    <t xml:space="preserve">HEIDI TUOMISTO </t>
  </si>
  <si>
    <t>Länsi-Uudenmaan Urheilijat</t>
  </si>
  <si>
    <t xml:space="preserve">SEIJA HELLMAN </t>
  </si>
  <si>
    <t xml:space="preserve">VIRVE LÄNNISTÖ </t>
  </si>
  <si>
    <t xml:space="preserve">SIRPA VAHTERA </t>
  </si>
  <si>
    <t xml:space="preserve">TOINI NOUSIAINEN </t>
  </si>
  <si>
    <t>Kuntopirkat</t>
  </si>
  <si>
    <t xml:space="preserve">LEENA SCHEERER </t>
  </si>
  <si>
    <t>Jämsänkosken Ilves</t>
  </si>
  <si>
    <t>Bror  Wendelinin muistokisat 15.5.2022</t>
  </si>
  <si>
    <t xml:space="preserve">Naisten Heittoviisiottelu </t>
  </si>
  <si>
    <t>PE</t>
  </si>
  <si>
    <t>x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</si>
</sst>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"/>
    <numFmt numFmtId="186" formatCode="_-* #,##0.0000\ _m_k_-;\-* #,##0.0000\ _m_k_-;_-* &quot;-&quot;????\ _m_k_-;_-@_-"/>
    <numFmt numFmtId="187" formatCode="&quot;Kyllä&quot;;&quot;Kyllä&quot;;&quot;Ei&quot;"/>
    <numFmt numFmtId="188" formatCode="&quot;Tosi&quot;;&quot;Tosi&quot;;&quot;Epätosi&quot;"/>
    <numFmt numFmtId="189" formatCode="&quot;Käytössä&quot;;&quot;Käytössä&quot;;&quot;Ei käytössä&quot;"/>
    <numFmt numFmtId="190" formatCode="[$€-2]\ #\ ##,000_);[Red]\([$€-2]\ #\ ##,000\)"/>
    <numFmt numFmtId="191" formatCode="#,##0_ ;\-#,##0\ 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5" borderId="1" applyNumberFormat="0" applyFont="0" applyAlignment="0" applyProtection="0"/>
    <xf numFmtId="0" fontId="26" fillId="26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8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0" borderId="2" applyNumberFormat="0" applyAlignment="0" applyProtection="0"/>
    <xf numFmtId="0" fontId="38" fillId="31" borderId="8" applyNumberFormat="0" applyAlignment="0" applyProtection="0"/>
    <xf numFmtId="0" fontId="39" fillId="28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71" fontId="0" fillId="0" borderId="0" xfId="137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73" fontId="1" fillId="0" borderId="0" xfId="136" applyFont="1" applyAlignment="1">
      <alignment horizontal="center"/>
    </xf>
    <xf numFmtId="171" fontId="1" fillId="0" borderId="0" xfId="137" applyFont="1" applyAlignment="1">
      <alignment horizontal="center"/>
    </xf>
    <xf numFmtId="0" fontId="1" fillId="0" borderId="0" xfId="0" applyFont="1" applyAlignment="1">
      <alignment horizontal="center"/>
    </xf>
    <xf numFmtId="173" fontId="0" fillId="0" borderId="0" xfId="136" applyFont="1" applyAlignment="1">
      <alignment horizontal="center"/>
    </xf>
    <xf numFmtId="0" fontId="0" fillId="32" borderId="0" xfId="0" applyFill="1" applyAlignment="1">
      <alignment horizontal="center"/>
    </xf>
    <xf numFmtId="0" fontId="0" fillId="0" borderId="0" xfId="0" applyAlignment="1" quotePrefix="1">
      <alignment/>
    </xf>
    <xf numFmtId="0" fontId="3" fillId="0" borderId="0" xfId="0" applyFont="1" applyAlignment="1" quotePrefix="1">
      <alignment/>
    </xf>
    <xf numFmtId="0" fontId="0" fillId="0" borderId="0" xfId="0" applyFill="1" applyAlignment="1">
      <alignment horizontal="center"/>
    </xf>
    <xf numFmtId="171" fontId="0" fillId="0" borderId="0" xfId="0" applyNumberFormat="1" applyFont="1" applyFill="1" applyBorder="1" applyAlignment="1">
      <alignment/>
    </xf>
    <xf numFmtId="17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171" fontId="0" fillId="0" borderId="11" xfId="0" applyNumberForma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173" fontId="1" fillId="0" borderId="0" xfId="136" applyFont="1" applyFill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3" fontId="0" fillId="0" borderId="0" xfId="136" applyFont="1" applyFill="1" applyBorder="1" applyAlignment="1">
      <alignment horizontal="center"/>
    </xf>
    <xf numFmtId="171" fontId="0" fillId="0" borderId="0" xfId="137" applyFont="1" applyFill="1" applyBorder="1" applyAlignment="1">
      <alignment horizontal="center"/>
    </xf>
    <xf numFmtId="171" fontId="1" fillId="0" borderId="0" xfId="137" applyFont="1" applyFill="1" applyBorder="1" applyAlignment="1">
      <alignment horizontal="center"/>
    </xf>
    <xf numFmtId="171" fontId="0" fillId="0" borderId="14" xfId="137" applyFont="1" applyFill="1" applyBorder="1" applyAlignment="1">
      <alignment horizontal="center"/>
    </xf>
    <xf numFmtId="173" fontId="1" fillId="0" borderId="0" xfId="139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71" fontId="0" fillId="0" borderId="15" xfId="137" applyFont="1" applyFill="1" applyBorder="1" applyAlignment="1">
      <alignment horizontal="center"/>
    </xf>
    <xf numFmtId="171" fontId="1" fillId="0" borderId="11" xfId="137" applyFont="1" applyFill="1" applyBorder="1" applyAlignment="1">
      <alignment horizontal="center"/>
    </xf>
    <xf numFmtId="0" fontId="0" fillId="0" borderId="16" xfId="68" applyNumberFormat="1" applyFont="1" applyFill="1" applyBorder="1" applyAlignment="1">
      <alignment horizontal="left" vertical="center"/>
    </xf>
    <xf numFmtId="0" fontId="0" fillId="0" borderId="16" xfId="85" applyNumberFormat="1" applyFont="1" applyFill="1" applyBorder="1" applyAlignment="1">
      <alignment horizontal="left" vertical="center"/>
    </xf>
    <xf numFmtId="0" fontId="0" fillId="0" borderId="16" xfId="100" applyNumberFormat="1" applyFont="1" applyFill="1" applyBorder="1" applyAlignment="1">
      <alignment horizontal="left" vertical="center"/>
    </xf>
    <xf numFmtId="0" fontId="0" fillId="0" borderId="16" xfId="116" applyNumberFormat="1" applyFont="1" applyFill="1" applyBorder="1" applyAlignment="1">
      <alignment horizontal="left" vertical="center"/>
    </xf>
    <xf numFmtId="0" fontId="0" fillId="0" borderId="16" xfId="126" applyNumberFormat="1" applyFont="1" applyFill="1" applyBorder="1" applyAlignment="1">
      <alignment vertical="center"/>
    </xf>
    <xf numFmtId="0" fontId="0" fillId="0" borderId="16" xfId="127" applyNumberFormat="1" applyFont="1" applyFill="1" applyBorder="1" applyAlignment="1">
      <alignment vertical="center"/>
    </xf>
    <xf numFmtId="0" fontId="0" fillId="0" borderId="16" xfId="84" applyFont="1" applyFill="1" applyBorder="1" applyAlignment="1">
      <alignment vertical="center"/>
    </xf>
    <xf numFmtId="0" fontId="0" fillId="0" borderId="16" xfId="99" applyFont="1" applyFill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16" xfId="110" applyFont="1" applyFill="1" applyBorder="1" applyAlignment="1">
      <alignment vertical="center"/>
    </xf>
    <xf numFmtId="0" fontId="0" fillId="0" borderId="16" xfId="111" applyFont="1" applyFill="1" applyBorder="1" applyAlignment="1">
      <alignment vertic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173" fontId="1" fillId="33" borderId="0" xfId="136" applyFont="1" applyFill="1" applyAlignment="1">
      <alignment horizontal="center"/>
    </xf>
    <xf numFmtId="171" fontId="0" fillId="33" borderId="0" xfId="137" applyFont="1" applyFill="1" applyAlignment="1">
      <alignment horizontal="center"/>
    </xf>
    <xf numFmtId="171" fontId="1" fillId="33" borderId="0" xfId="137" applyFont="1" applyFill="1" applyAlignment="1">
      <alignment horizontal="center"/>
    </xf>
    <xf numFmtId="171" fontId="0" fillId="33" borderId="0" xfId="0" applyNumberFormat="1" applyFill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/>
    </xf>
    <xf numFmtId="171" fontId="1" fillId="0" borderId="0" xfId="0" applyNumberFormat="1" applyFont="1" applyFill="1" applyBorder="1" applyAlignment="1">
      <alignment/>
    </xf>
    <xf numFmtId="0" fontId="0" fillId="0" borderId="0" xfId="0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171" fontId="0" fillId="0" borderId="0" xfId="137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91" fontId="1" fillId="0" borderId="0" xfId="137" applyNumberFormat="1" applyFont="1" applyFill="1" applyBorder="1" applyAlignment="1">
      <alignment horizontal="center"/>
    </xf>
  </cellXfs>
  <cellStyles count="136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Normaali 10" xfId="47"/>
    <cellStyle name="Normaali 11" xfId="48"/>
    <cellStyle name="Normaali 12" xfId="49"/>
    <cellStyle name="Normaali 13" xfId="50"/>
    <cellStyle name="Normaali 14" xfId="51"/>
    <cellStyle name="Normaali 15" xfId="52"/>
    <cellStyle name="Normaali 16" xfId="53"/>
    <cellStyle name="Normaali 17" xfId="54"/>
    <cellStyle name="Normaali 18" xfId="55"/>
    <cellStyle name="Normaali 19" xfId="56"/>
    <cellStyle name="Normaali 2" xfId="57"/>
    <cellStyle name="Normaali 20" xfId="58"/>
    <cellStyle name="Normaali 21" xfId="59"/>
    <cellStyle name="Normaali 22" xfId="60"/>
    <cellStyle name="Normaali 23" xfId="61"/>
    <cellStyle name="Normaali 24" xfId="62"/>
    <cellStyle name="Normaali 25" xfId="63"/>
    <cellStyle name="Normaali 26" xfId="64"/>
    <cellStyle name="Normaali 27" xfId="65"/>
    <cellStyle name="Normaali 28" xfId="66"/>
    <cellStyle name="Normaali 29" xfId="67"/>
    <cellStyle name="Normaali 3" xfId="68"/>
    <cellStyle name="Normaali 30" xfId="69"/>
    <cellStyle name="Normaali 31" xfId="70"/>
    <cellStyle name="Normaali 32" xfId="71"/>
    <cellStyle name="Normaali 33" xfId="72"/>
    <cellStyle name="Normaali 34" xfId="73"/>
    <cellStyle name="Normaali 35" xfId="74"/>
    <cellStyle name="Normaali 36" xfId="75"/>
    <cellStyle name="Normaali 37" xfId="76"/>
    <cellStyle name="Normaali 38" xfId="77"/>
    <cellStyle name="Normaali 39" xfId="78"/>
    <cellStyle name="Normaali 4" xfId="79"/>
    <cellStyle name="Normaali 40" xfId="80"/>
    <cellStyle name="Normaali 41" xfId="81"/>
    <cellStyle name="Normaali 42" xfId="82"/>
    <cellStyle name="Normaali 43" xfId="83"/>
    <cellStyle name="Normaali 44" xfId="84"/>
    <cellStyle name="Normaali 45" xfId="85"/>
    <cellStyle name="Normaali 46" xfId="86"/>
    <cellStyle name="Normaali 47" xfId="87"/>
    <cellStyle name="Normaali 48" xfId="88"/>
    <cellStyle name="Normaali 49" xfId="89"/>
    <cellStyle name="Normaali 5" xfId="90"/>
    <cellStyle name="Normaali 50" xfId="91"/>
    <cellStyle name="Normaali 51" xfId="92"/>
    <cellStyle name="Normaali 52" xfId="93"/>
    <cellStyle name="Normaali 53" xfId="94"/>
    <cellStyle name="Normaali 54" xfId="95"/>
    <cellStyle name="Normaali 55" xfId="96"/>
    <cellStyle name="Normaali 56" xfId="97"/>
    <cellStyle name="Normaali 57" xfId="98"/>
    <cellStyle name="Normaali 58" xfId="99"/>
    <cellStyle name="Normaali 59" xfId="100"/>
    <cellStyle name="Normaali 6" xfId="101"/>
    <cellStyle name="Normaali 60" xfId="102"/>
    <cellStyle name="Normaali 61" xfId="103"/>
    <cellStyle name="Normaali 62" xfId="104"/>
    <cellStyle name="Normaali 63" xfId="105"/>
    <cellStyle name="Normaali 64" xfId="106"/>
    <cellStyle name="Normaali 65" xfId="107"/>
    <cellStyle name="Normaali 66" xfId="108"/>
    <cellStyle name="Normaali 67" xfId="109"/>
    <cellStyle name="Normaali 68" xfId="110"/>
    <cellStyle name="Normaali 69" xfId="111"/>
    <cellStyle name="Normaali 7" xfId="112"/>
    <cellStyle name="Normaali 70" xfId="113"/>
    <cellStyle name="Normaali 71" xfId="114"/>
    <cellStyle name="Normaali 72" xfId="115"/>
    <cellStyle name="Normaali 73" xfId="116"/>
    <cellStyle name="Normaali 74" xfId="117"/>
    <cellStyle name="Normaali 75" xfId="118"/>
    <cellStyle name="Normaali 76" xfId="119"/>
    <cellStyle name="Normaali 77" xfId="120"/>
    <cellStyle name="Normaali 78" xfId="121"/>
    <cellStyle name="Normaali 79" xfId="122"/>
    <cellStyle name="Normaali 8" xfId="123"/>
    <cellStyle name="Normaali 80" xfId="124"/>
    <cellStyle name="Normaali 81" xfId="125"/>
    <cellStyle name="Normaali 82" xfId="126"/>
    <cellStyle name="Normaali 83" xfId="127"/>
    <cellStyle name="Normaali 84" xfId="128"/>
    <cellStyle name="Normaali 85" xfId="129"/>
    <cellStyle name="Normaali 9" xfId="130"/>
    <cellStyle name="Otsikko" xfId="131"/>
    <cellStyle name="Otsikko 1" xfId="132"/>
    <cellStyle name="Otsikko 2" xfId="133"/>
    <cellStyle name="Otsikko 3" xfId="134"/>
    <cellStyle name="Otsikko 4" xfId="135"/>
    <cellStyle name="Comma" xfId="136"/>
    <cellStyle name="Comma [0]" xfId="137"/>
    <cellStyle name="Pilkku [0] 2" xfId="138"/>
    <cellStyle name="Pilkku 2" xfId="139"/>
    <cellStyle name="Pilkku 3" xfId="140"/>
    <cellStyle name="Percent" xfId="141"/>
    <cellStyle name="Selittävä teksti" xfId="142"/>
    <cellStyle name="Summa" xfId="143"/>
    <cellStyle name="Syöttö" xfId="144"/>
    <cellStyle name="Tarkistussolu" xfId="145"/>
    <cellStyle name="Tulostus" xfId="146"/>
    <cellStyle name="Currency" xfId="147"/>
    <cellStyle name="Currency [0]" xfId="148"/>
    <cellStyle name="Varoitusteksti" xfId="1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2.140625" style="0" customWidth="1"/>
    <col min="3" max="3" width="11.7109375" style="0" customWidth="1"/>
  </cols>
  <sheetData>
    <row r="2" ht="12.75">
      <c r="A2" s="3" t="s">
        <v>8</v>
      </c>
    </row>
    <row r="3" ht="12.75">
      <c r="A3" s="3" t="s">
        <v>9</v>
      </c>
    </row>
    <row r="4" ht="12.75">
      <c r="A4" s="10" t="s">
        <v>31</v>
      </c>
    </row>
    <row r="5" ht="12.75">
      <c r="A5" t="s">
        <v>10</v>
      </c>
    </row>
    <row r="6" ht="12.75">
      <c r="A6" t="s">
        <v>11</v>
      </c>
    </row>
    <row r="8" ht="12.75">
      <c r="A8" t="s">
        <v>12</v>
      </c>
    </row>
    <row r="9" spans="1:4" ht="12.75">
      <c r="A9" s="8" t="s">
        <v>13</v>
      </c>
      <c r="B9" s="8" t="s">
        <v>7</v>
      </c>
      <c r="C9" s="8" t="s">
        <v>1</v>
      </c>
      <c r="D9" s="9" t="s">
        <v>14</v>
      </c>
    </row>
    <row r="10" spans="1:4" ht="12.75">
      <c r="A10" s="6">
        <v>40</v>
      </c>
      <c r="B10" s="4">
        <v>12.4</v>
      </c>
      <c r="C10" s="5">
        <v>580</v>
      </c>
      <c r="D10" s="9" t="s">
        <v>15</v>
      </c>
    </row>
    <row r="11" spans="1:4" ht="12.75">
      <c r="A11" s="2"/>
      <c r="B11" s="2">
        <v>0.9545</v>
      </c>
      <c r="C11" s="2">
        <v>1.1112</v>
      </c>
      <c r="D11" s="9" t="s">
        <v>16</v>
      </c>
    </row>
    <row r="12" spans="1:4" ht="12.75">
      <c r="A12" s="2"/>
      <c r="B12" s="7">
        <f>+ROUNDUP((B10*B11),2)</f>
        <v>11.84</v>
      </c>
      <c r="C12" s="1">
        <f>+TRUNC((C10*C11),0)</f>
        <v>644</v>
      </c>
      <c r="D12" s="9" t="s">
        <v>17</v>
      </c>
    </row>
    <row r="13" spans="1:4" ht="12.75">
      <c r="A13" s="5"/>
      <c r="B13" s="5">
        <f>TRUNC(25.4347*(18-B12)^1.81)</f>
        <v>683</v>
      </c>
      <c r="C13" s="5">
        <f>TRUNC(0.14354*(C12-220)^1.4)</f>
        <v>684</v>
      </c>
      <c r="D13" s="9" t="s">
        <v>18</v>
      </c>
    </row>
    <row r="14" ht="12.75">
      <c r="A14" t="s">
        <v>22</v>
      </c>
    </row>
    <row r="15" ht="12.75">
      <c r="A15" s="9" t="s">
        <v>23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1" ht="12.75">
      <c r="A21" t="s">
        <v>24</v>
      </c>
    </row>
    <row r="22" ht="12.75">
      <c r="A22" t="s">
        <v>30</v>
      </c>
    </row>
    <row r="23" ht="12.75">
      <c r="A23" t="s">
        <v>25</v>
      </c>
    </row>
    <row r="24" ht="12.75">
      <c r="A24" t="s">
        <v>29</v>
      </c>
    </row>
    <row r="26" ht="12.75">
      <c r="A26" t="s">
        <v>26</v>
      </c>
    </row>
    <row r="27" spans="1:2" ht="12.75">
      <c r="A27" t="s">
        <v>27</v>
      </c>
      <c r="B27" t="s">
        <v>28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SheetLayoutView="90" zoomScalePageLayoutView="0" workbookViewId="0" topLeftCell="A1">
      <pane ySplit="3" topLeftCell="A4" activePane="bottomLeft" state="frozen"/>
      <selection pane="topLeft" activeCell="A1" sqref="A1"/>
      <selection pane="bottomLeft" activeCell="K26" sqref="K26"/>
    </sheetView>
  </sheetViews>
  <sheetFormatPr defaultColWidth="9.140625" defaultRowHeight="12.75"/>
  <cols>
    <col min="1" max="1" width="5.28125" style="15" customWidth="1"/>
    <col min="2" max="2" width="23.28125" style="15" customWidth="1"/>
    <col min="3" max="3" width="10.421875" style="15" customWidth="1"/>
    <col min="4" max="5" width="9.8515625" style="15" customWidth="1"/>
    <col min="6" max="7" width="9.7109375" style="15" customWidth="1"/>
    <col min="8" max="8" width="10.140625" style="15" customWidth="1"/>
    <col min="9" max="9" width="7.28125" style="57" customWidth="1"/>
    <col min="10" max="10" width="9.140625" style="15" customWidth="1"/>
    <col min="11" max="11" width="56.421875" style="15" customWidth="1"/>
    <col min="12" max="16384" width="9.140625" style="15" customWidth="1"/>
  </cols>
  <sheetData>
    <row r="1" spans="1:9" ht="21.75" customHeight="1">
      <c r="A1" s="66" t="s">
        <v>50</v>
      </c>
      <c r="B1" s="66"/>
      <c r="C1" s="66"/>
      <c r="D1" s="66"/>
      <c r="E1" s="66"/>
      <c r="I1" s="55"/>
    </row>
    <row r="2" spans="1:9" ht="5.25" customHeight="1">
      <c r="A2" s="54"/>
      <c r="B2" s="54"/>
      <c r="C2" s="54"/>
      <c r="D2" s="54"/>
      <c r="E2" s="54"/>
      <c r="I2" s="55"/>
    </row>
    <row r="3" ht="15.75">
      <c r="A3" s="19" t="s">
        <v>51</v>
      </c>
    </row>
    <row r="4" s="49" customFormat="1" ht="13.5" thickBot="1">
      <c r="I4" s="58"/>
    </row>
    <row r="5" spans="1:9" ht="13.5" thickBot="1">
      <c r="A5" s="20" t="s">
        <v>35</v>
      </c>
      <c r="B5" s="21" t="s">
        <v>32</v>
      </c>
      <c r="C5" s="22"/>
      <c r="D5" s="16"/>
      <c r="E5" s="22" t="s">
        <v>33</v>
      </c>
      <c r="F5" s="16"/>
      <c r="G5" s="16"/>
      <c r="H5" s="16"/>
      <c r="I5" s="59" t="s">
        <v>34</v>
      </c>
    </row>
    <row r="6" spans="1:9" ht="12.75">
      <c r="A6" s="23"/>
      <c r="B6" s="14"/>
      <c r="C6" s="23"/>
      <c r="D6" s="14"/>
      <c r="E6" s="14"/>
      <c r="F6" s="14"/>
      <c r="G6" s="14"/>
      <c r="H6" s="14"/>
      <c r="I6" s="60"/>
    </row>
    <row r="7" spans="1:9" ht="13.5" thickBot="1">
      <c r="A7" s="23"/>
      <c r="B7" s="14"/>
      <c r="C7" s="24" t="s">
        <v>4</v>
      </c>
      <c r="D7" s="17" t="s">
        <v>0</v>
      </c>
      <c r="E7" s="17" t="s">
        <v>5</v>
      </c>
      <c r="F7" s="17" t="s">
        <v>2</v>
      </c>
      <c r="G7" s="17" t="s">
        <v>6</v>
      </c>
      <c r="H7" s="17" t="s">
        <v>3</v>
      </c>
      <c r="I7" s="60"/>
    </row>
    <row r="8" spans="1:9" ht="12.75">
      <c r="A8" s="23"/>
      <c r="B8" s="14"/>
      <c r="C8" s="14"/>
      <c r="D8" s="14"/>
      <c r="E8" s="14"/>
      <c r="F8" s="14"/>
      <c r="G8" s="14"/>
      <c r="H8" s="14"/>
      <c r="I8" s="60"/>
    </row>
    <row r="9" spans="1:9" ht="12.75">
      <c r="A9" s="25">
        <v>35</v>
      </c>
      <c r="B9" s="45" t="s">
        <v>41</v>
      </c>
      <c r="C9" s="26">
        <v>27.16</v>
      </c>
      <c r="D9" s="26">
        <v>9.94</v>
      </c>
      <c r="E9" s="26">
        <v>31.86</v>
      </c>
      <c r="F9" s="26">
        <v>23.39</v>
      </c>
      <c r="G9" s="26">
        <v>10.94</v>
      </c>
      <c r="H9" s="14"/>
      <c r="I9" s="63">
        <v>1</v>
      </c>
    </row>
    <row r="10" spans="1:9" ht="12.75">
      <c r="A10" s="27"/>
      <c r="B10" s="45" t="s">
        <v>42</v>
      </c>
      <c r="C10" s="11">
        <v>1.0942</v>
      </c>
      <c r="D10" s="11">
        <v>1.0368</v>
      </c>
      <c r="E10" s="11">
        <v>1.0368</v>
      </c>
      <c r="F10" s="11">
        <v>1.0621</v>
      </c>
      <c r="G10" s="11">
        <v>1.0922</v>
      </c>
      <c r="H10" s="14"/>
      <c r="I10" s="60"/>
    </row>
    <row r="11" spans="1:9" ht="12.75">
      <c r="A11" s="27"/>
      <c r="B11" s="28"/>
      <c r="C11" s="29">
        <f>+TRUNC((C9*C10),2)</f>
        <v>29.71</v>
      </c>
      <c r="D11" s="29">
        <f>+TRUNC((D9*D10),2)</f>
        <v>10.3</v>
      </c>
      <c r="E11" s="29">
        <f>+TRUNC((E9*E10),2)</f>
        <v>33.03</v>
      </c>
      <c r="F11" s="29">
        <f>+TRUNC((F9*F10),2)</f>
        <v>24.84</v>
      </c>
      <c r="G11" s="29">
        <f>+TRUNC((G9*G10),2)</f>
        <v>11.94</v>
      </c>
      <c r="H11" s="14"/>
      <c r="I11" s="60"/>
    </row>
    <row r="12" spans="1:9" ht="12.75">
      <c r="A12" s="27"/>
      <c r="B12" s="30"/>
      <c r="C12" s="31">
        <f>TRUNC(17.5458*MAX(0,C11-6)^1.05)</f>
        <v>487</v>
      </c>
      <c r="D12" s="31">
        <f>TRUNC(56.0211*MAX(0,D11-1.5)^1.05)</f>
        <v>549</v>
      </c>
      <c r="E12" s="31">
        <f>TRUNC(12.3311*MAX(0,E11-3)^1.1)</f>
        <v>520</v>
      </c>
      <c r="F12" s="31">
        <f>TRUNC(15.9803*MAX(0,F11-3.8)^1.04)</f>
        <v>379</v>
      </c>
      <c r="G12" s="31">
        <f>TRUNC(52.1403*MAX(0,G11-1.5)^1.05)</f>
        <v>612</v>
      </c>
      <c r="H12" s="56">
        <f>C12+D12+E12+F12+G12</f>
        <v>2547</v>
      </c>
      <c r="I12" s="60"/>
    </row>
    <row r="13" spans="1:9" ht="12.75">
      <c r="A13" s="27"/>
      <c r="B13" s="30"/>
      <c r="C13" s="31"/>
      <c r="D13" s="31"/>
      <c r="E13" s="31"/>
      <c r="F13" s="31"/>
      <c r="G13" s="31"/>
      <c r="H13" s="13"/>
      <c r="I13" s="60"/>
    </row>
    <row r="14" spans="1:9" ht="12.75">
      <c r="A14" s="25">
        <v>35</v>
      </c>
      <c r="B14" s="45" t="s">
        <v>38</v>
      </c>
      <c r="C14" s="26">
        <v>16.54</v>
      </c>
      <c r="D14" s="26">
        <v>7.67</v>
      </c>
      <c r="E14" s="26">
        <v>20.16</v>
      </c>
      <c r="F14" s="26">
        <v>22.46</v>
      </c>
      <c r="G14" s="26">
        <v>7.23</v>
      </c>
      <c r="H14" s="14"/>
      <c r="I14" s="63">
        <v>2</v>
      </c>
    </row>
    <row r="15" spans="1:9" ht="12.75">
      <c r="A15" s="27"/>
      <c r="B15" s="37" t="s">
        <v>39</v>
      </c>
      <c r="C15" s="11">
        <v>1.0942</v>
      </c>
      <c r="D15" s="11">
        <v>1.0368</v>
      </c>
      <c r="E15" s="11">
        <v>1.0368</v>
      </c>
      <c r="F15" s="11">
        <v>1.0621</v>
      </c>
      <c r="G15" s="11">
        <v>1.0922</v>
      </c>
      <c r="H15" s="14"/>
      <c r="I15" s="60"/>
    </row>
    <row r="16" spans="1:9" ht="12.75">
      <c r="A16" s="27"/>
      <c r="B16" s="28"/>
      <c r="C16" s="29">
        <f>+TRUNC((C14*C15),2)</f>
        <v>18.09</v>
      </c>
      <c r="D16" s="29">
        <f>+TRUNC((D14*D15),2)</f>
        <v>7.95</v>
      </c>
      <c r="E16" s="29">
        <f>+TRUNC((E14*E15),2)</f>
        <v>20.9</v>
      </c>
      <c r="F16" s="29">
        <f>+TRUNC((F14*F15),2)</f>
        <v>23.85</v>
      </c>
      <c r="G16" s="29">
        <f>+TRUNC((G14*G15),2)</f>
        <v>7.89</v>
      </c>
      <c r="H16" s="14"/>
      <c r="I16" s="60"/>
    </row>
    <row r="17" spans="1:9" ht="12.75">
      <c r="A17" s="27"/>
      <c r="B17" s="30"/>
      <c r="C17" s="31">
        <f>TRUNC(17.5458*MAX(0,C16-6)^1.05)</f>
        <v>240</v>
      </c>
      <c r="D17" s="31">
        <f>TRUNC(56.0211*MAX(0,D16-1.5)^1.05)</f>
        <v>396</v>
      </c>
      <c r="E17" s="31">
        <f>TRUNC(12.3311*MAX(0,E16-3)^1.1)</f>
        <v>294</v>
      </c>
      <c r="F17" s="31">
        <f>TRUNC(15.9803*MAX(0,F16-3.8)^1.04)</f>
        <v>361</v>
      </c>
      <c r="G17" s="31">
        <f>TRUNC(52.1403*MAX(0,G16-1.5)^1.05)</f>
        <v>365</v>
      </c>
      <c r="H17" s="56">
        <f>C17+D17+E17+F17+G17</f>
        <v>1656</v>
      </c>
      <c r="I17" s="60"/>
    </row>
    <row r="18" spans="1:9" ht="12.75">
      <c r="A18" s="27"/>
      <c r="B18" s="30"/>
      <c r="C18" s="31"/>
      <c r="D18" s="31"/>
      <c r="E18" s="31"/>
      <c r="F18" s="31"/>
      <c r="G18" s="31"/>
      <c r="H18" s="12"/>
      <c r="I18" s="60"/>
    </row>
    <row r="19" spans="1:9" ht="12.75">
      <c r="A19" s="25">
        <v>35</v>
      </c>
      <c r="B19" s="45" t="s">
        <v>40</v>
      </c>
      <c r="C19" s="26">
        <v>17.13</v>
      </c>
      <c r="D19" s="26">
        <v>6.49</v>
      </c>
      <c r="E19" s="26">
        <v>15.67</v>
      </c>
      <c r="F19" s="26">
        <v>17.03</v>
      </c>
      <c r="G19" s="26">
        <v>6.74</v>
      </c>
      <c r="H19" s="14"/>
      <c r="I19" s="63">
        <v>3</v>
      </c>
    </row>
    <row r="20" spans="1:9" ht="12.75">
      <c r="A20" s="27"/>
      <c r="B20" s="45" t="s">
        <v>36</v>
      </c>
      <c r="C20" s="11">
        <v>1.0942</v>
      </c>
      <c r="D20" s="11">
        <v>1.0368</v>
      </c>
      <c r="E20" s="11">
        <v>1.0368</v>
      </c>
      <c r="F20" s="11">
        <v>1.0621</v>
      </c>
      <c r="G20" s="11">
        <v>1.0922</v>
      </c>
      <c r="H20" s="14"/>
      <c r="I20" s="60"/>
    </row>
    <row r="21" spans="1:9" ht="12.75">
      <c r="A21" s="27"/>
      <c r="B21" s="28"/>
      <c r="C21" s="29">
        <f>+TRUNC((C19*C20),2)</f>
        <v>18.74</v>
      </c>
      <c r="D21" s="29">
        <f>+TRUNC((D19*D20),2)</f>
        <v>6.72</v>
      </c>
      <c r="E21" s="29">
        <f>+TRUNC((E19*E20),2)</f>
        <v>16.24</v>
      </c>
      <c r="F21" s="29">
        <f>+TRUNC((F19*F20),2)</f>
        <v>18.08</v>
      </c>
      <c r="G21" s="29">
        <f>+TRUNC((G19*G20),2)</f>
        <v>7.36</v>
      </c>
      <c r="H21" s="14"/>
      <c r="I21" s="60"/>
    </row>
    <row r="22" spans="1:9" ht="12.75">
      <c r="A22" s="27"/>
      <c r="B22" s="30"/>
      <c r="C22" s="31">
        <f>TRUNC(17.5458*MAX(0,C21-6)^1.05)</f>
        <v>253</v>
      </c>
      <c r="D22" s="31">
        <f>TRUNC(56.0211*MAX(0,D21-1.5)^1.05)</f>
        <v>317</v>
      </c>
      <c r="E22" s="31">
        <f>TRUNC(12.3311*MAX(0,E21-3)^1.1)</f>
        <v>211</v>
      </c>
      <c r="F22" s="31">
        <f>TRUNC(15.9803*MAX(0,F21-3.8)^1.04)</f>
        <v>253</v>
      </c>
      <c r="G22" s="31">
        <f>TRUNC(52.1403*MAX(0,G21-1.5)^1.05)</f>
        <v>333</v>
      </c>
      <c r="H22" s="56">
        <f>C22+D22+E22+F22+G22</f>
        <v>1367</v>
      </c>
      <c r="I22" s="60"/>
    </row>
    <row r="23" spans="1:9" ht="13.5" thickBot="1">
      <c r="A23" s="35"/>
      <c r="B23" s="17"/>
      <c r="C23" s="36"/>
      <c r="D23" s="36"/>
      <c r="E23" s="36"/>
      <c r="F23" s="36"/>
      <c r="G23" s="36"/>
      <c r="H23" s="18"/>
      <c r="I23" s="61"/>
    </row>
    <row r="24" spans="1:9" ht="12.75">
      <c r="A24" s="30"/>
      <c r="B24" s="14"/>
      <c r="C24" s="31"/>
      <c r="D24" s="31"/>
      <c r="E24" s="31"/>
      <c r="F24" s="31"/>
      <c r="G24" s="31"/>
      <c r="H24" s="13"/>
      <c r="I24" s="62"/>
    </row>
    <row r="25" spans="1:9" ht="13.5" thickBot="1">
      <c r="A25" s="28"/>
      <c r="B25" s="30"/>
      <c r="C25" s="31"/>
      <c r="D25" s="31"/>
      <c r="E25" s="31"/>
      <c r="F25" s="31"/>
      <c r="G25" s="31"/>
      <c r="H25" s="12"/>
      <c r="I25" s="62"/>
    </row>
    <row r="26" spans="1:9" ht="13.5" thickBot="1">
      <c r="A26" s="20" t="s">
        <v>35</v>
      </c>
      <c r="B26" s="21" t="s">
        <v>32</v>
      </c>
      <c r="C26" s="22"/>
      <c r="D26" s="16"/>
      <c r="E26" s="22" t="s">
        <v>33</v>
      </c>
      <c r="F26" s="16"/>
      <c r="G26" s="16"/>
      <c r="H26" s="16"/>
      <c r="I26" s="59" t="s">
        <v>34</v>
      </c>
    </row>
    <row r="27" spans="1:9" ht="12.75">
      <c r="A27" s="23"/>
      <c r="B27" s="14"/>
      <c r="C27" s="23"/>
      <c r="D27" s="14"/>
      <c r="E27" s="14"/>
      <c r="F27" s="14"/>
      <c r="G27" s="14"/>
      <c r="H27" s="14"/>
      <c r="I27" s="60"/>
    </row>
    <row r="28" spans="1:9" ht="13.5" thickBot="1">
      <c r="A28" s="23"/>
      <c r="B28" s="14"/>
      <c r="C28" s="24" t="s">
        <v>4</v>
      </c>
      <c r="D28" s="17" t="s">
        <v>0</v>
      </c>
      <c r="E28" s="17" t="s">
        <v>5</v>
      </c>
      <c r="F28" s="17" t="s">
        <v>2</v>
      </c>
      <c r="G28" s="17" t="s">
        <v>6</v>
      </c>
      <c r="H28" s="17" t="s">
        <v>3</v>
      </c>
      <c r="I28" s="60"/>
    </row>
    <row r="29" spans="1:9" ht="12.75">
      <c r="A29" s="23"/>
      <c r="B29" s="14"/>
      <c r="C29" s="14"/>
      <c r="D29" s="14"/>
      <c r="E29" s="14"/>
      <c r="F29" s="14"/>
      <c r="G29" s="14"/>
      <c r="H29" s="14"/>
      <c r="I29" s="60"/>
    </row>
    <row r="30" spans="1:9" ht="12.75">
      <c r="A30" s="25">
        <v>60</v>
      </c>
      <c r="B30" s="43" t="s">
        <v>43</v>
      </c>
      <c r="C30" s="26">
        <v>21.35</v>
      </c>
      <c r="D30" s="26">
        <v>7.4</v>
      </c>
      <c r="E30" s="26">
        <v>17.59</v>
      </c>
      <c r="F30" s="26">
        <v>16.37</v>
      </c>
      <c r="G30" s="26" t="s">
        <v>53</v>
      </c>
      <c r="H30" s="14"/>
      <c r="I30" s="63">
        <v>1</v>
      </c>
    </row>
    <row r="31" spans="1:9" ht="12.75">
      <c r="A31" s="27"/>
      <c r="B31" s="38" t="s">
        <v>36</v>
      </c>
      <c r="C31" s="11">
        <v>1.5353</v>
      </c>
      <c r="D31" s="11">
        <v>1.5015</v>
      </c>
      <c r="E31" s="11">
        <v>1.5961</v>
      </c>
      <c r="F31" s="11">
        <v>1.6118</v>
      </c>
      <c r="G31" s="11">
        <v>1.2108</v>
      </c>
      <c r="H31" s="14"/>
      <c r="I31" s="60"/>
    </row>
    <row r="32" spans="1:9" ht="12.75">
      <c r="A32" s="27"/>
      <c r="B32" s="28"/>
      <c r="C32" s="29">
        <f>+TRUNC((C30*C31),2)</f>
        <v>32.77</v>
      </c>
      <c r="D32" s="29">
        <f>+TRUNC((D30*D31),2)</f>
        <v>11.11</v>
      </c>
      <c r="E32" s="29">
        <f>+TRUNC((E30*E31),2)</f>
        <v>28.07</v>
      </c>
      <c r="F32" s="29">
        <f>+TRUNC((F30*F31),2)</f>
        <v>26.38</v>
      </c>
      <c r="G32" s="29"/>
      <c r="H32" s="14"/>
      <c r="I32" s="60"/>
    </row>
    <row r="33" spans="1:9" ht="12.75">
      <c r="A33" s="32"/>
      <c r="B33" s="30"/>
      <c r="C33" s="31">
        <f>TRUNC(17.5458*MAX(0,C32-6)^1.05)</f>
        <v>553</v>
      </c>
      <c r="D33" s="31">
        <f>TRUNC(56.0211*MAX(0,D32-1.5)^1.05)</f>
        <v>602</v>
      </c>
      <c r="E33" s="31">
        <f>TRUNC(12.3311*MAX(0,E32-3)^1.1)</f>
        <v>426</v>
      </c>
      <c r="F33" s="31">
        <f>TRUNC(15.9803*MAX(0,F32-3.8)^1.04)</f>
        <v>408</v>
      </c>
      <c r="G33" s="67">
        <v>0</v>
      </c>
      <c r="H33" s="56">
        <f>C33+D33+E33+F33+G33</f>
        <v>1989</v>
      </c>
      <c r="I33" s="60"/>
    </row>
    <row r="34" spans="1:9" ht="13.5" thickBot="1">
      <c r="A34" s="35"/>
      <c r="B34" s="17"/>
      <c r="C34" s="36"/>
      <c r="D34" s="36"/>
      <c r="E34" s="36"/>
      <c r="F34" s="36"/>
      <c r="G34" s="36"/>
      <c r="H34" s="18"/>
      <c r="I34" s="61"/>
    </row>
    <row r="35" spans="1:9" ht="12.75">
      <c r="A35" s="30"/>
      <c r="B35" s="14"/>
      <c r="C35" s="31"/>
      <c r="D35" s="31"/>
      <c r="E35" s="31"/>
      <c r="F35" s="31"/>
      <c r="G35" s="31"/>
      <c r="H35" s="13"/>
      <c r="I35" s="62"/>
    </row>
    <row r="36" spans="1:9" ht="13.5" thickBot="1">
      <c r="A36" s="48"/>
      <c r="B36" s="49"/>
      <c r="C36" s="50"/>
      <c r="D36" s="50"/>
      <c r="E36" s="50"/>
      <c r="F36" s="50"/>
      <c r="G36" s="50"/>
      <c r="H36" s="49"/>
      <c r="I36" s="58"/>
    </row>
    <row r="37" spans="1:9" ht="13.5" thickBot="1">
      <c r="A37" s="20" t="s">
        <v>35</v>
      </c>
      <c r="B37" s="21" t="s">
        <v>32</v>
      </c>
      <c r="C37" s="22"/>
      <c r="D37" s="16"/>
      <c r="E37" s="22" t="s">
        <v>33</v>
      </c>
      <c r="F37" s="16"/>
      <c r="G37" s="16"/>
      <c r="H37" s="16"/>
      <c r="I37" s="59" t="s">
        <v>34</v>
      </c>
    </row>
    <row r="38" spans="1:9" ht="12.75">
      <c r="A38" s="23"/>
      <c r="B38" s="14"/>
      <c r="C38" s="23"/>
      <c r="D38" s="14"/>
      <c r="E38" s="14"/>
      <c r="F38" s="14"/>
      <c r="G38" s="14"/>
      <c r="H38" s="14"/>
      <c r="I38" s="60"/>
    </row>
    <row r="39" spans="1:9" ht="13.5" thickBot="1">
      <c r="A39" s="23"/>
      <c r="B39" s="14"/>
      <c r="C39" s="24" t="s">
        <v>4</v>
      </c>
      <c r="D39" s="17" t="s">
        <v>0</v>
      </c>
      <c r="E39" s="17" t="s">
        <v>5</v>
      </c>
      <c r="F39" s="17" t="s">
        <v>2</v>
      </c>
      <c r="G39" s="17" t="s">
        <v>6</v>
      </c>
      <c r="H39" s="17" t="s">
        <v>3</v>
      </c>
      <c r="I39" s="60"/>
    </row>
    <row r="40" spans="1:9" ht="12.75">
      <c r="A40" s="23"/>
      <c r="B40" s="14"/>
      <c r="C40" s="14"/>
      <c r="D40" s="14"/>
      <c r="E40" s="14"/>
      <c r="F40" s="14"/>
      <c r="G40" s="14"/>
      <c r="H40" s="14"/>
      <c r="I40" s="60"/>
    </row>
    <row r="41" spans="1:9" ht="12.75">
      <c r="A41" s="25">
        <v>65</v>
      </c>
      <c r="B41" s="44" t="s">
        <v>44</v>
      </c>
      <c r="C41" s="26">
        <v>25.24</v>
      </c>
      <c r="D41" s="26">
        <v>8.96</v>
      </c>
      <c r="E41" s="26">
        <v>19.71</v>
      </c>
      <c r="F41" s="26">
        <v>20.3</v>
      </c>
      <c r="G41" s="26">
        <v>11.87</v>
      </c>
      <c r="H41" s="14"/>
      <c r="I41" s="63">
        <v>1</v>
      </c>
    </row>
    <row r="42" spans="1:9" ht="12.75">
      <c r="A42" s="27"/>
      <c r="B42" s="39" t="s">
        <v>36</v>
      </c>
      <c r="C42" s="11">
        <v>1.7038</v>
      </c>
      <c r="D42" s="11">
        <v>1.66</v>
      </c>
      <c r="E42" s="11">
        <v>1.7927</v>
      </c>
      <c r="F42" s="11">
        <v>1.8171</v>
      </c>
      <c r="G42" s="11">
        <v>1.326</v>
      </c>
      <c r="H42" s="14"/>
      <c r="I42" s="60"/>
    </row>
    <row r="43" spans="1:9" ht="12.75">
      <c r="A43" s="27"/>
      <c r="B43" s="28"/>
      <c r="C43" s="29">
        <f>+TRUNC((C41*C42),2)</f>
        <v>43</v>
      </c>
      <c r="D43" s="29">
        <f>+TRUNC((D41*D42),2)</f>
        <v>14.87</v>
      </c>
      <c r="E43" s="29">
        <f>+TRUNC((E41*E42),2)</f>
        <v>35.33</v>
      </c>
      <c r="F43" s="29">
        <f>+TRUNC((F41*F42),2)</f>
        <v>36.88</v>
      </c>
      <c r="G43" s="29">
        <f>+TRUNC((G41*G42),2)</f>
        <v>15.73</v>
      </c>
      <c r="H43" s="14"/>
      <c r="I43" s="60"/>
    </row>
    <row r="44" spans="1:9" ht="12.75">
      <c r="A44" s="32"/>
      <c r="B44" s="30"/>
      <c r="C44" s="31">
        <f>TRUNC(17.5458*MAX(0,C43-6)^1.05)</f>
        <v>777</v>
      </c>
      <c r="D44" s="31">
        <f>TRUNC(56.0211*MAX(0,D43-1.5)^1.05)</f>
        <v>852</v>
      </c>
      <c r="E44" s="31">
        <f>TRUNC(12.3311*MAX(0,E43-3)^1.1)</f>
        <v>564</v>
      </c>
      <c r="F44" s="31">
        <f>TRUNC(15.9803*MAX(0,F43-3.8)^1.04)</f>
        <v>608</v>
      </c>
      <c r="G44" s="31">
        <f>TRUNC(52.1403*MAX(0,G43-1.5)^1.05)</f>
        <v>847</v>
      </c>
      <c r="H44" s="56">
        <f>C44+D44+E44+F44+G44</f>
        <v>3648</v>
      </c>
      <c r="I44" s="60"/>
    </row>
    <row r="45" spans="1:9" ht="13.5" thickBot="1">
      <c r="A45" s="35"/>
      <c r="B45" s="17"/>
      <c r="C45" s="36"/>
      <c r="D45" s="36"/>
      <c r="E45" s="36"/>
      <c r="F45" s="36"/>
      <c r="G45" s="36"/>
      <c r="H45" s="18"/>
      <c r="I45" s="61"/>
    </row>
    <row r="46" spans="1:9" ht="12.75">
      <c r="A46" s="30"/>
      <c r="B46" s="14"/>
      <c r="C46" s="31"/>
      <c r="D46" s="31"/>
      <c r="E46" s="31"/>
      <c r="F46" s="31"/>
      <c r="G46" s="31"/>
      <c r="H46" s="13"/>
      <c r="I46" s="62"/>
    </row>
    <row r="47" spans="1:9" s="49" customFormat="1" ht="13.5" thickBot="1">
      <c r="A47" s="51"/>
      <c r="C47" s="52"/>
      <c r="D47" s="52"/>
      <c r="E47" s="52"/>
      <c r="F47" s="52"/>
      <c r="G47" s="52"/>
      <c r="H47" s="53"/>
      <c r="I47" s="58"/>
    </row>
    <row r="48" spans="1:9" ht="13.5" thickBot="1">
      <c r="A48" s="20" t="s">
        <v>35</v>
      </c>
      <c r="B48" s="21" t="s">
        <v>32</v>
      </c>
      <c r="C48" s="22"/>
      <c r="D48" s="16"/>
      <c r="E48" s="22" t="s">
        <v>33</v>
      </c>
      <c r="F48" s="16"/>
      <c r="G48" s="16"/>
      <c r="H48" s="16"/>
      <c r="I48" s="59" t="s">
        <v>34</v>
      </c>
    </row>
    <row r="49" spans="1:9" ht="12.75">
      <c r="A49" s="23"/>
      <c r="B49" s="14"/>
      <c r="C49" s="23"/>
      <c r="D49" s="14"/>
      <c r="E49" s="14"/>
      <c r="F49" s="14"/>
      <c r="G49" s="14"/>
      <c r="H49" s="14"/>
      <c r="I49" s="60"/>
    </row>
    <row r="50" spans="1:9" ht="13.5" thickBot="1">
      <c r="A50" s="23"/>
      <c r="B50" s="14"/>
      <c r="C50" s="24" t="s">
        <v>4</v>
      </c>
      <c r="D50" s="17" t="s">
        <v>0</v>
      </c>
      <c r="E50" s="17" t="s">
        <v>5</v>
      </c>
      <c r="F50" s="17" t="s">
        <v>2</v>
      </c>
      <c r="G50" s="17" t="s">
        <v>6</v>
      </c>
      <c r="H50" s="17" t="s">
        <v>3</v>
      </c>
      <c r="I50" s="60"/>
    </row>
    <row r="51" spans="1:9" ht="12.75">
      <c r="A51" s="23"/>
      <c r="B51" s="14"/>
      <c r="C51" s="14"/>
      <c r="D51" s="14"/>
      <c r="E51" s="14"/>
      <c r="F51" s="14"/>
      <c r="G51" s="14"/>
      <c r="H51" s="14"/>
      <c r="I51" s="60"/>
    </row>
    <row r="52" spans="1:9" ht="12.75">
      <c r="A52" s="25">
        <v>70</v>
      </c>
      <c r="B52" s="46" t="s">
        <v>46</v>
      </c>
      <c r="C52" s="33">
        <v>24.62</v>
      </c>
      <c r="D52" s="33">
        <v>7.46</v>
      </c>
      <c r="E52" s="33">
        <v>21.5</v>
      </c>
      <c r="F52" s="33">
        <v>21.28</v>
      </c>
      <c r="G52" s="33">
        <v>11.18</v>
      </c>
      <c r="H52" s="14"/>
      <c r="I52" s="63">
        <v>1</v>
      </c>
    </row>
    <row r="53" spans="1:9" ht="12.75">
      <c r="A53" s="27"/>
      <c r="B53" s="45" t="s">
        <v>47</v>
      </c>
      <c r="C53" s="11">
        <v>1.916</v>
      </c>
      <c r="D53" s="11">
        <v>1.8559</v>
      </c>
      <c r="E53" s="11">
        <v>2.0542</v>
      </c>
      <c r="F53" s="34">
        <v>2.0992</v>
      </c>
      <c r="G53" s="11">
        <v>1.4667</v>
      </c>
      <c r="H53" s="14"/>
      <c r="I53" s="60"/>
    </row>
    <row r="54" spans="1:9" ht="12.75">
      <c r="A54" s="27"/>
      <c r="B54" s="28"/>
      <c r="C54" s="29">
        <f>+TRUNC((C52*C53),2)</f>
        <v>47.17</v>
      </c>
      <c r="D54" s="29">
        <f>+TRUNC((D52*D53),2)</f>
        <v>13.84</v>
      </c>
      <c r="E54" s="29">
        <f>+TRUNC((E52*E53),2)</f>
        <v>44.16</v>
      </c>
      <c r="F54" s="29">
        <f>+TRUNC((F52*F53),2)</f>
        <v>44.67</v>
      </c>
      <c r="G54" s="29">
        <f>+TRUNC((G52*G53),2)</f>
        <v>16.39</v>
      </c>
      <c r="H54" s="14"/>
      <c r="I54" s="60"/>
    </row>
    <row r="55" spans="1:9" ht="12.75">
      <c r="A55" s="32"/>
      <c r="B55" s="30"/>
      <c r="C55" s="31">
        <f>TRUNC(17.5458*MAX(0,C54-6)^1.05)</f>
        <v>869</v>
      </c>
      <c r="D55" s="31">
        <f>TRUNC(56.0211*MAX(0,D54-1.5)^1.05)</f>
        <v>783</v>
      </c>
      <c r="E55" s="31">
        <f>TRUNC(12.3311*MAX(0,E54-3)^1.1)</f>
        <v>736</v>
      </c>
      <c r="F55" s="31">
        <f>TRUNC(15.9803*MAX(0,F54-3.8)^1.04)</f>
        <v>757</v>
      </c>
      <c r="G55" s="31">
        <f>TRUNC(52.1403*MAX(0,G54-1.5)^1.05)</f>
        <v>888</v>
      </c>
      <c r="H55" s="56">
        <f>C55+D55+E55+F55+G55</f>
        <v>4033</v>
      </c>
      <c r="I55" s="60"/>
    </row>
    <row r="56" spans="1:9" ht="12.75">
      <c r="A56" s="27"/>
      <c r="B56" s="30"/>
      <c r="C56" s="31"/>
      <c r="D56" s="31"/>
      <c r="E56" s="31"/>
      <c r="F56" s="31"/>
      <c r="G56" s="31"/>
      <c r="H56" s="13"/>
      <c r="I56" s="60"/>
    </row>
    <row r="57" spans="1:9" ht="12.75">
      <c r="A57" s="25">
        <v>70</v>
      </c>
      <c r="B57" s="47" t="s">
        <v>48</v>
      </c>
      <c r="C57" s="33">
        <v>19.73</v>
      </c>
      <c r="D57" s="33">
        <v>6.22</v>
      </c>
      <c r="E57" s="33">
        <v>19.67</v>
      </c>
      <c r="F57" s="33">
        <v>13.88</v>
      </c>
      <c r="G57" s="33">
        <v>7.67</v>
      </c>
      <c r="H57" s="14"/>
      <c r="I57" s="63">
        <v>2</v>
      </c>
    </row>
    <row r="58" spans="1:9" ht="12.75">
      <c r="A58" s="27"/>
      <c r="B58" s="45" t="s">
        <v>49</v>
      </c>
      <c r="C58" s="11">
        <v>1.916</v>
      </c>
      <c r="D58" s="11">
        <v>1.8559</v>
      </c>
      <c r="E58" s="11">
        <v>2.0542</v>
      </c>
      <c r="F58" s="34">
        <v>2.0992</v>
      </c>
      <c r="G58" s="11">
        <v>1.4667</v>
      </c>
      <c r="H58" s="14"/>
      <c r="I58" s="60"/>
    </row>
    <row r="59" spans="1:9" ht="12.75">
      <c r="A59" s="27"/>
      <c r="B59" s="28"/>
      <c r="C59" s="29">
        <f>+TRUNC((C57*C58),2)</f>
        <v>37.8</v>
      </c>
      <c r="D59" s="29">
        <f>+TRUNC((D57*D58),2)</f>
        <v>11.54</v>
      </c>
      <c r="E59" s="29">
        <f>+TRUNC((E57*E58),2)</f>
        <v>40.4</v>
      </c>
      <c r="F59" s="29">
        <f>+TRUNC((F57*F58),2)</f>
        <v>29.13</v>
      </c>
      <c r="G59" s="29">
        <f>+TRUNC((G57*G58),2)</f>
        <v>11.24</v>
      </c>
      <c r="H59" s="14"/>
      <c r="I59" s="60"/>
    </row>
    <row r="60" spans="1:9" ht="12.75">
      <c r="A60" s="32"/>
      <c r="B60" s="30"/>
      <c r="C60" s="31">
        <f>TRUNC(17.5458*MAX(0,C59-6)^1.05)</f>
        <v>663</v>
      </c>
      <c r="D60" s="31">
        <f>TRUNC(56.0211*MAX(0,D59-1.5)^1.05)</f>
        <v>631</v>
      </c>
      <c r="E60" s="31">
        <f>TRUNC(12.3311*MAX(0,E59-3)^1.1)</f>
        <v>662</v>
      </c>
      <c r="F60" s="31">
        <f>TRUNC(15.9803*MAX(0,F59-3.8)^1.04)</f>
        <v>460</v>
      </c>
      <c r="G60" s="31">
        <f>TRUNC(52.1403*MAX(0,G59-1.5)^1.05)</f>
        <v>569</v>
      </c>
      <c r="H60" s="56">
        <f>C60+D60+E60+F60+G60</f>
        <v>2985</v>
      </c>
      <c r="I60" s="60"/>
    </row>
    <row r="61" spans="1:9" ht="12.75">
      <c r="A61" s="27"/>
      <c r="B61" s="30"/>
      <c r="C61" s="31"/>
      <c r="D61" s="31"/>
      <c r="E61" s="31"/>
      <c r="F61" s="31"/>
      <c r="G61" s="31"/>
      <c r="H61" s="13"/>
      <c r="I61" s="60"/>
    </row>
    <row r="62" spans="1:9" ht="12.75">
      <c r="A62" s="25">
        <v>70</v>
      </c>
      <c r="B62" s="46" t="s">
        <v>45</v>
      </c>
      <c r="C62" s="33">
        <v>23.12</v>
      </c>
      <c r="D62" s="33">
        <v>6.35</v>
      </c>
      <c r="E62" s="33">
        <v>12.41</v>
      </c>
      <c r="F62" s="33">
        <v>11.68</v>
      </c>
      <c r="G62" s="33">
        <v>9.84</v>
      </c>
      <c r="H62" s="14"/>
      <c r="I62" s="63">
        <v>3</v>
      </c>
    </row>
    <row r="63" spans="1:9" ht="12.75">
      <c r="A63" s="27"/>
      <c r="B63" s="40" t="s">
        <v>36</v>
      </c>
      <c r="C63" s="11">
        <v>1.916</v>
      </c>
      <c r="D63" s="11">
        <v>1.8559</v>
      </c>
      <c r="E63" s="11">
        <v>2.0542</v>
      </c>
      <c r="F63" s="34">
        <v>2.0992</v>
      </c>
      <c r="G63" s="11">
        <v>1.4667</v>
      </c>
      <c r="H63" s="14"/>
      <c r="I63" s="60"/>
    </row>
    <row r="64" spans="1:9" ht="12.75">
      <c r="A64" s="27"/>
      <c r="B64" s="28"/>
      <c r="C64" s="29">
        <f>+TRUNC((C62*C63),2)</f>
        <v>44.29</v>
      </c>
      <c r="D64" s="29">
        <f>+TRUNC((D62*D63),2)</f>
        <v>11.78</v>
      </c>
      <c r="E64" s="29">
        <f>+TRUNC((E62*E63),2)</f>
        <v>25.49</v>
      </c>
      <c r="F64" s="29">
        <f>+TRUNC((F62*F63),2)</f>
        <v>24.51</v>
      </c>
      <c r="G64" s="29">
        <f>+TRUNC((G62*G63),2)</f>
        <v>14.43</v>
      </c>
      <c r="H64" s="14"/>
      <c r="I64" s="60"/>
    </row>
    <row r="65" spans="1:9" ht="12.75">
      <c r="A65" s="32"/>
      <c r="B65" s="30"/>
      <c r="C65" s="31">
        <f>TRUNC(17.5458*MAX(0,C64-6)^1.05)</f>
        <v>806</v>
      </c>
      <c r="D65" s="31">
        <f>TRUNC(56.0211*MAX(0,D64-1.5)^1.05)</f>
        <v>647</v>
      </c>
      <c r="E65" s="31">
        <f>TRUNC(12.3311*MAX(0,E64-3)^1.1)</f>
        <v>378</v>
      </c>
      <c r="F65" s="31">
        <f>TRUNC(15.9803*MAX(0,F64-3.8)^1.04)</f>
        <v>373</v>
      </c>
      <c r="G65" s="31">
        <f>TRUNC(52.1403*MAX(0,G64-1.5)^1.05)</f>
        <v>766</v>
      </c>
      <c r="H65" s="56">
        <f>C65+D65+E65+F65+G65</f>
        <v>2970</v>
      </c>
      <c r="I65" s="60"/>
    </row>
    <row r="66" spans="1:9" ht="12.75">
      <c r="A66" s="27"/>
      <c r="B66" s="30"/>
      <c r="C66" s="31"/>
      <c r="D66" s="31"/>
      <c r="E66" s="31"/>
      <c r="F66" s="31"/>
      <c r="G66" s="31"/>
      <c r="H66" s="13"/>
      <c r="I66" s="60"/>
    </row>
    <row r="67" spans="1:9" ht="13.5" thickBot="1">
      <c r="A67" s="35"/>
      <c r="B67" s="17"/>
      <c r="C67" s="36"/>
      <c r="D67" s="36"/>
      <c r="E67" s="36"/>
      <c r="F67" s="36"/>
      <c r="G67" s="36"/>
      <c r="H67" s="18"/>
      <c r="I67" s="61"/>
    </row>
    <row r="68" spans="1:9" ht="12.75">
      <c r="A68" s="30"/>
      <c r="B68" s="30"/>
      <c r="C68" s="31"/>
      <c r="D68" s="31"/>
      <c r="E68" s="31"/>
      <c r="F68" s="31"/>
      <c r="G68" s="31"/>
      <c r="H68" s="13"/>
      <c r="I68" s="62"/>
    </row>
    <row r="69" spans="1:9" s="49" customFormat="1" ht="13.5" thickBot="1">
      <c r="A69" s="48"/>
      <c r="C69" s="50"/>
      <c r="D69" s="50"/>
      <c r="E69" s="50"/>
      <c r="F69" s="50"/>
      <c r="G69" s="50"/>
      <c r="I69" s="58"/>
    </row>
    <row r="70" spans="1:9" ht="13.5" thickBot="1">
      <c r="A70" s="20" t="s">
        <v>35</v>
      </c>
      <c r="B70" s="21" t="s">
        <v>32</v>
      </c>
      <c r="C70" s="22"/>
      <c r="D70" s="16"/>
      <c r="E70" s="22" t="s">
        <v>33</v>
      </c>
      <c r="F70" s="16"/>
      <c r="G70" s="16"/>
      <c r="H70" s="16"/>
      <c r="I70" s="59" t="s">
        <v>34</v>
      </c>
    </row>
    <row r="71" spans="1:9" ht="12.75">
      <c r="A71" s="23"/>
      <c r="B71" s="14"/>
      <c r="C71" s="23"/>
      <c r="D71" s="14"/>
      <c r="E71" s="14"/>
      <c r="F71" s="14"/>
      <c r="G71" s="14"/>
      <c r="H71" s="14"/>
      <c r="I71" s="60"/>
    </row>
    <row r="72" spans="1:9" ht="13.5" thickBot="1">
      <c r="A72" s="23"/>
      <c r="B72" s="14"/>
      <c r="C72" s="24" t="s">
        <v>4</v>
      </c>
      <c r="D72" s="17" t="s">
        <v>0</v>
      </c>
      <c r="E72" s="17" t="s">
        <v>5</v>
      </c>
      <c r="F72" s="17" t="s">
        <v>2</v>
      </c>
      <c r="G72" s="17" t="s">
        <v>6</v>
      </c>
      <c r="H72" s="17" t="s">
        <v>3</v>
      </c>
      <c r="I72" s="60"/>
    </row>
    <row r="73" spans="1:9" ht="12.75">
      <c r="A73" s="23"/>
      <c r="B73" s="14"/>
      <c r="C73" s="14"/>
      <c r="D73" s="14"/>
      <c r="E73" s="14"/>
      <c r="F73" s="14"/>
      <c r="G73" s="14"/>
      <c r="H73" s="14"/>
      <c r="I73" s="60"/>
    </row>
    <row r="74" spans="1:9" ht="12.75">
      <c r="A74" s="25">
        <v>80</v>
      </c>
      <c r="B74" s="41" t="s">
        <v>37</v>
      </c>
      <c r="C74" s="33">
        <v>30.82</v>
      </c>
      <c r="D74" s="33">
        <v>8.92</v>
      </c>
      <c r="E74" s="33">
        <v>20.1</v>
      </c>
      <c r="F74" s="33">
        <v>20.34</v>
      </c>
      <c r="G74" s="33">
        <v>12.46</v>
      </c>
      <c r="H74" s="14"/>
      <c r="I74" s="63">
        <v>1</v>
      </c>
    </row>
    <row r="75" spans="1:9" ht="12.75">
      <c r="A75" s="27"/>
      <c r="B75" s="42" t="s">
        <v>36</v>
      </c>
      <c r="C75" s="11">
        <v>2.163</v>
      </c>
      <c r="D75" s="11">
        <v>2.0742</v>
      </c>
      <c r="E75" s="11">
        <v>2.522</v>
      </c>
      <c r="F75" s="11">
        <v>2.7129</v>
      </c>
      <c r="G75" s="11">
        <v>1.5624</v>
      </c>
      <c r="H75" s="14"/>
      <c r="I75" s="60"/>
    </row>
    <row r="76" spans="1:9" ht="12.75">
      <c r="A76" s="27"/>
      <c r="B76" s="28"/>
      <c r="C76" s="29">
        <f>+TRUNC((C74*C75),2)</f>
        <v>66.66</v>
      </c>
      <c r="D76" s="29">
        <f>+TRUNC((D74*D75),2)</f>
        <v>18.5</v>
      </c>
      <c r="E76" s="29">
        <f>+TRUNC((E74*E75),2)</f>
        <v>50.69</v>
      </c>
      <c r="F76" s="29">
        <f>+TRUNC((F74*F75),2)</f>
        <v>55.18</v>
      </c>
      <c r="G76" s="29">
        <f>+TRUNC((G74*G75),2)</f>
        <v>19.46</v>
      </c>
      <c r="H76" s="14"/>
      <c r="I76" s="60"/>
    </row>
    <row r="77" spans="1:9" ht="12.75">
      <c r="A77" s="32"/>
      <c r="B77" s="30"/>
      <c r="C77" s="31">
        <f>TRUNC(17.5458*MAX(0,C76-6)^1.05)</f>
        <v>1306</v>
      </c>
      <c r="D77" s="31">
        <f>TRUNC(56.0211*MAX(0,D76-1.5)^1.05)</f>
        <v>1097</v>
      </c>
      <c r="E77" s="31">
        <f>TRUNC(12.3311*MAX(0,E76-3)^1.1)</f>
        <v>865</v>
      </c>
      <c r="F77" s="31">
        <f>TRUNC(15.9803*MAX(0,F76-3.8)^1.04)</f>
        <v>961</v>
      </c>
      <c r="G77" s="31">
        <f>TRUNC(52.1403*MAX(0,G76-1.5)^1.05)</f>
        <v>1081</v>
      </c>
      <c r="H77" s="56">
        <f>C77+D77+E77+F77+G77</f>
        <v>5310</v>
      </c>
      <c r="I77" s="60"/>
    </row>
    <row r="78" spans="1:9" ht="12.75">
      <c r="A78" s="32"/>
      <c r="B78" s="30"/>
      <c r="C78" s="64" t="s">
        <v>52</v>
      </c>
      <c r="D78" s="64"/>
      <c r="E78" s="64" t="s">
        <v>52</v>
      </c>
      <c r="F78" s="64"/>
      <c r="G78" s="64" t="s">
        <v>52</v>
      </c>
      <c r="H78" s="65" t="s">
        <v>52</v>
      </c>
      <c r="I78" s="60"/>
    </row>
    <row r="79" spans="1:9" ht="13.5" thickBot="1">
      <c r="A79" s="35"/>
      <c r="B79" s="17"/>
      <c r="C79" s="36"/>
      <c r="D79" s="36"/>
      <c r="E79" s="36"/>
      <c r="F79" s="36"/>
      <c r="G79" s="36"/>
      <c r="H79" s="18"/>
      <c r="I79" s="61"/>
    </row>
  </sheetData>
  <sheetProtection/>
  <mergeCells count="1">
    <mergeCell ref="A1:E1"/>
  </mergeCells>
  <printOptions/>
  <pageMargins left="0.9448818897637796" right="0.35433070866141736" top="0.5905511811023623" bottom="0.3937007874015748" header="0.5118110236220472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EKE-Electronics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Risto Karasmaa</dc:creator>
  <cp:keywords/>
  <dc:description/>
  <cp:lastModifiedBy>Seppänen</cp:lastModifiedBy>
  <cp:lastPrinted>2022-05-15T22:08:49Z</cp:lastPrinted>
  <dcterms:created xsi:type="dcterms:W3CDTF">2001-08-20T05:54:28Z</dcterms:created>
  <dcterms:modified xsi:type="dcterms:W3CDTF">2022-05-15T23:10:22Z</dcterms:modified>
  <cp:category/>
  <cp:version/>
  <cp:contentType/>
  <cp:contentStatus/>
</cp:coreProperties>
</file>