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6320"/>
  </bookViews>
  <sheets>
    <sheet name="Heitto-ottelut Nastola 21.9.19" sheetId="10" r:id="rId1"/>
    <sheet name="Lähtötiedot" sheetId="1" r:id="rId2"/>
  </sheets>
  <definedNames>
    <definedName name="_xlnm.Print_Area" localSheetId="0">'Heitto-ottelut Nastola 21.9.19'!$A$1:$AA$87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10" l="1"/>
  <c r="J67" i="10"/>
  <c r="J66" i="10"/>
  <c r="J65" i="10"/>
  <c r="J55" i="10"/>
  <c r="J54" i="10"/>
  <c r="J53" i="10"/>
  <c r="J52" i="10"/>
  <c r="J34" i="10"/>
  <c r="J33" i="10"/>
  <c r="J32" i="10"/>
  <c r="J31" i="10"/>
  <c r="J30" i="10"/>
  <c r="J29" i="10"/>
  <c r="J11" i="10"/>
  <c r="J10" i="10"/>
  <c r="J9" i="10"/>
  <c r="J82" i="10"/>
  <c r="J81" i="10"/>
  <c r="J77" i="10"/>
  <c r="J73" i="10"/>
  <c r="J72" i="10"/>
  <c r="J61" i="10"/>
  <c r="J60" i="10"/>
  <c r="J59" i="10"/>
  <c r="J48" i="10"/>
  <c r="J47" i="10"/>
  <c r="J46" i="10"/>
  <c r="J45" i="10"/>
  <c r="J44" i="10"/>
  <c r="J43" i="10"/>
  <c r="J42" i="10"/>
  <c r="J41" i="10"/>
  <c r="J40" i="10"/>
  <c r="J39" i="10"/>
  <c r="J38" i="10"/>
  <c r="J25" i="10"/>
  <c r="J24" i="10"/>
  <c r="J23" i="10"/>
  <c r="J20" i="10"/>
  <c r="J22" i="10"/>
  <c r="J21" i="10"/>
  <c r="J19" i="10"/>
  <c r="J18" i="10"/>
  <c r="J17" i="10"/>
  <c r="J15" i="10"/>
  <c r="J16" i="10"/>
  <c r="J5" i="10"/>
  <c r="J4" i="10"/>
  <c r="H68" i="10"/>
  <c r="H67" i="10"/>
  <c r="H66" i="10"/>
  <c r="H65" i="10"/>
  <c r="H55" i="10"/>
  <c r="H54" i="10"/>
  <c r="H53" i="10"/>
  <c r="H52" i="10"/>
  <c r="H34" i="10"/>
  <c r="H33" i="10"/>
  <c r="H32" i="10"/>
  <c r="H31" i="10"/>
  <c r="H30" i="10"/>
  <c r="H29" i="10"/>
  <c r="H11" i="10"/>
  <c r="H10" i="10"/>
  <c r="H9" i="10"/>
  <c r="H82" i="10"/>
  <c r="H81" i="10"/>
  <c r="H77" i="10"/>
  <c r="H73" i="10"/>
  <c r="H72" i="10"/>
  <c r="H61" i="10"/>
  <c r="H60" i="10"/>
  <c r="H59" i="10"/>
  <c r="H48" i="10"/>
  <c r="H47" i="10"/>
  <c r="H46" i="10"/>
  <c r="H45" i="10"/>
  <c r="H44" i="10"/>
  <c r="H43" i="10"/>
  <c r="H42" i="10"/>
  <c r="H41" i="10"/>
  <c r="H40" i="10"/>
  <c r="H39" i="10"/>
  <c r="H38" i="10"/>
  <c r="H25" i="10"/>
  <c r="H24" i="10"/>
  <c r="H23" i="10"/>
  <c r="H20" i="10"/>
  <c r="H22" i="10"/>
  <c r="H21" i="10"/>
  <c r="H19" i="10"/>
  <c r="H18" i="10"/>
  <c r="H17" i="10"/>
  <c r="H15" i="10"/>
  <c r="H16" i="10"/>
  <c r="H5" i="10"/>
  <c r="H4" i="10"/>
  <c r="L68" i="10"/>
  <c r="L67" i="10"/>
  <c r="L66" i="10"/>
  <c r="L65" i="10"/>
  <c r="L55" i="10"/>
  <c r="L54" i="10"/>
  <c r="L53" i="10"/>
  <c r="L52" i="10"/>
  <c r="L34" i="10"/>
  <c r="L33" i="10"/>
  <c r="L32" i="10"/>
  <c r="L31" i="10"/>
  <c r="L30" i="10"/>
  <c r="L29" i="10"/>
  <c r="L11" i="10"/>
  <c r="L10" i="10"/>
  <c r="L9" i="10"/>
  <c r="L82" i="10"/>
  <c r="L81" i="10"/>
  <c r="L77" i="10"/>
  <c r="L73" i="10"/>
  <c r="L72" i="10"/>
  <c r="L61" i="10"/>
  <c r="L60" i="10"/>
  <c r="L59" i="10"/>
  <c r="L48" i="10"/>
  <c r="L47" i="10"/>
  <c r="L46" i="10"/>
  <c r="L45" i="10"/>
  <c r="L44" i="10"/>
  <c r="L43" i="10"/>
  <c r="L42" i="10"/>
  <c r="L41" i="10"/>
  <c r="L40" i="10"/>
  <c r="L39" i="10"/>
  <c r="L38" i="10"/>
  <c r="L25" i="10"/>
  <c r="L24" i="10"/>
  <c r="L23" i="10"/>
  <c r="L20" i="10"/>
  <c r="L22" i="10"/>
  <c r="L21" i="10"/>
  <c r="L19" i="10"/>
  <c r="L18" i="10"/>
  <c r="L17" i="10"/>
  <c r="L15" i="10"/>
  <c r="L16" i="10"/>
  <c r="L5" i="10"/>
  <c r="L4" i="10"/>
  <c r="J86" i="10"/>
  <c r="H86" i="10"/>
  <c r="L86" i="10"/>
  <c r="F86" i="10"/>
  <c r="U38" i="10"/>
  <c r="S38" i="10"/>
  <c r="F77" i="10"/>
  <c r="F68" i="10"/>
  <c r="F67" i="10"/>
  <c r="F66" i="10"/>
  <c r="F65" i="10"/>
  <c r="F55" i="10"/>
  <c r="F54" i="10"/>
  <c r="F53" i="10"/>
  <c r="F52" i="10"/>
  <c r="F34" i="10"/>
  <c r="F33" i="10"/>
  <c r="F32" i="10"/>
  <c r="F31" i="10"/>
  <c r="F30" i="10"/>
  <c r="F29" i="10"/>
  <c r="F11" i="10"/>
  <c r="F10" i="10"/>
  <c r="F9" i="10"/>
  <c r="F82" i="10"/>
  <c r="F81" i="10"/>
  <c r="F73" i="10"/>
  <c r="F72" i="10"/>
  <c r="F61" i="10"/>
  <c r="F60" i="10"/>
  <c r="F59" i="10"/>
  <c r="F48" i="10"/>
  <c r="F47" i="10"/>
  <c r="F46" i="10"/>
  <c r="F45" i="10"/>
  <c r="F44" i="10"/>
  <c r="F43" i="10"/>
  <c r="F42" i="10"/>
  <c r="F41" i="10"/>
  <c r="F40" i="10"/>
  <c r="F39" i="10"/>
  <c r="F38" i="10"/>
  <c r="F25" i="10"/>
  <c r="F24" i="10"/>
  <c r="F23" i="10"/>
  <c r="F20" i="10"/>
  <c r="F22" i="10"/>
  <c r="F21" i="10"/>
  <c r="F19" i="10"/>
  <c r="F18" i="10"/>
  <c r="F17" i="10"/>
  <c r="F15" i="10"/>
  <c r="F16" i="10"/>
  <c r="F5" i="10"/>
  <c r="F4" i="10"/>
  <c r="D66" i="10" l="1"/>
  <c r="D67" i="10"/>
  <c r="D68" i="10"/>
  <c r="AA4" i="10" l="1"/>
  <c r="AA14" i="10"/>
  <c r="AA13" i="10"/>
  <c r="AA12" i="10"/>
  <c r="AA19" i="10"/>
  <c r="AA18" i="10"/>
  <c r="AA29" i="10"/>
  <c r="W4" i="10"/>
  <c r="W14" i="10"/>
  <c r="W13" i="10"/>
  <c r="W12" i="10"/>
  <c r="W19" i="10"/>
  <c r="W18" i="10"/>
  <c r="W29" i="10"/>
  <c r="U4" i="10"/>
  <c r="U14" i="10"/>
  <c r="U13" i="10"/>
  <c r="U12" i="10"/>
  <c r="U19" i="10"/>
  <c r="U18" i="10"/>
  <c r="U29" i="10"/>
  <c r="Y4" i="10"/>
  <c r="Y14" i="10"/>
  <c r="Y13" i="10"/>
  <c r="Y12" i="10"/>
  <c r="Y19" i="10"/>
  <c r="Y18" i="10"/>
  <c r="Y29" i="10"/>
  <c r="S4" i="10"/>
  <c r="S14" i="10"/>
  <c r="S13" i="10"/>
  <c r="S12" i="10"/>
  <c r="S19" i="10"/>
  <c r="S18" i="10"/>
  <c r="S29" i="10"/>
  <c r="AA8" i="10"/>
  <c r="AA25" i="10"/>
  <c r="AA24" i="10"/>
  <c r="AA23" i="10"/>
  <c r="AA33" i="10"/>
  <c r="AA34" i="10"/>
  <c r="W8" i="10"/>
  <c r="W25" i="10"/>
  <c r="W24" i="10"/>
  <c r="W23" i="10"/>
  <c r="W33" i="10"/>
  <c r="W34" i="10"/>
  <c r="U8" i="10"/>
  <c r="U25" i="10"/>
  <c r="U24" i="10"/>
  <c r="U23" i="10"/>
  <c r="U33" i="10"/>
  <c r="U34" i="10"/>
  <c r="Y8" i="10"/>
  <c r="Y25" i="10"/>
  <c r="Y24" i="10"/>
  <c r="Y23" i="10"/>
  <c r="Y33" i="10"/>
  <c r="Y34" i="10"/>
  <c r="S25" i="10"/>
  <c r="S8" i="10"/>
  <c r="S24" i="10"/>
  <c r="S23" i="10"/>
  <c r="S33" i="10"/>
  <c r="S34" i="10"/>
  <c r="Q23" i="10" l="1"/>
  <c r="Q19" i="10"/>
  <c r="Q18" i="10"/>
  <c r="Q14" i="10"/>
  <c r="Q13" i="10"/>
  <c r="Q12" i="10"/>
  <c r="Q8" i="10"/>
  <c r="Q4" i="10"/>
  <c r="D40" i="10"/>
  <c r="D25" i="10"/>
  <c r="D24" i="10"/>
  <c r="D23" i="10"/>
  <c r="D20" i="10"/>
  <c r="D19" i="10"/>
  <c r="D22" i="10"/>
  <c r="D18" i="10"/>
  <c r="D17" i="10"/>
  <c r="D33" i="10"/>
  <c r="N33" i="10"/>
  <c r="N34" i="10" s="1"/>
  <c r="N24" i="10"/>
  <c r="N25" i="10" s="1"/>
  <c r="N19" i="10"/>
  <c r="AA38" i="10"/>
  <c r="W38" i="10"/>
  <c r="Y38" i="10"/>
  <c r="N13" i="10"/>
  <c r="N14" i="10" s="1"/>
  <c r="Q38" i="10" l="1"/>
  <c r="Q34" i="10"/>
  <c r="Q33" i="10"/>
  <c r="Q29" i="10"/>
  <c r="Q25" i="10"/>
  <c r="Q24" i="10"/>
  <c r="D21" i="10"/>
  <c r="A82" i="10"/>
  <c r="A73" i="10"/>
  <c r="A65" i="10"/>
  <c r="A66" i="10" s="1"/>
  <c r="A67" i="10" s="1"/>
  <c r="A68" i="10" s="1"/>
  <c r="A60" i="10"/>
  <c r="A61" i="10"/>
  <c r="A53" i="10"/>
  <c r="A54" i="10" s="1"/>
  <c r="A55" i="10" s="1"/>
  <c r="A39" i="10"/>
  <c r="A40" i="10" s="1"/>
  <c r="A41" i="10" s="1"/>
  <c r="A42" i="10" s="1"/>
  <c r="A43" i="10" s="1"/>
  <c r="A44" i="10" s="1"/>
  <c r="A45" i="10" s="1"/>
  <c r="A46" i="10" s="1"/>
  <c r="A47" i="10" s="1"/>
  <c r="A48" i="10" s="1"/>
  <c r="A30" i="10"/>
  <c r="A31" i="10" s="1"/>
  <c r="A18" i="10"/>
  <c r="A19" i="10" s="1"/>
  <c r="A24" i="10" s="1"/>
  <c r="A25" i="10" s="1"/>
  <c r="A10" i="10"/>
  <c r="A11" i="10" s="1"/>
  <c r="A5" i="10"/>
  <c r="A32" i="10" l="1"/>
  <c r="A33" i="10" s="1"/>
  <c r="A34" i="10" s="1"/>
  <c r="D86" i="10"/>
  <c r="D82" i="10"/>
  <c r="D81" i="10"/>
  <c r="D77" i="10"/>
  <c r="D73" i="10"/>
  <c r="D72" i="10"/>
  <c r="D65" i="10"/>
  <c r="D61" i="10"/>
  <c r="D60" i="10"/>
  <c r="D59" i="10"/>
  <c r="D55" i="10"/>
  <c r="D54" i="10"/>
  <c r="D53" i="10"/>
  <c r="D52" i="10"/>
  <c r="D48" i="10"/>
  <c r="D45" i="10"/>
  <c r="D44" i="10"/>
  <c r="D42" i="10"/>
  <c r="D46" i="10"/>
  <c r="D47" i="10"/>
  <c r="D43" i="10"/>
  <c r="D41" i="10"/>
  <c r="D39" i="10"/>
  <c r="D38" i="10"/>
  <c r="D15" i="10"/>
  <c r="D16" i="10"/>
  <c r="D11" i="10"/>
  <c r="D10" i="10"/>
  <c r="D9" i="10"/>
  <c r="D34" i="10"/>
  <c r="D32" i="10"/>
  <c r="D31" i="10"/>
  <c r="D30" i="10"/>
  <c r="D29" i="10"/>
  <c r="D4" i="10"/>
  <c r="D5" i="10"/>
</calcChain>
</file>

<file path=xl/sharedStrings.xml><?xml version="1.0" encoding="utf-8"?>
<sst xmlns="http://schemas.openxmlformats.org/spreadsheetml/2006/main" count="312" uniqueCount="106">
  <si>
    <t>kuula</t>
  </si>
  <si>
    <t>kiekko</t>
  </si>
  <si>
    <t>moukari</t>
  </si>
  <si>
    <t>keihäs</t>
  </si>
  <si>
    <t>Lahden Ahkera</t>
  </si>
  <si>
    <t>Porvoon Urheilijat</t>
  </si>
  <si>
    <t>Rustholkarhu Onni</t>
  </si>
  <si>
    <t>Selin Pyry</t>
  </si>
  <si>
    <t>SEURA</t>
  </si>
  <si>
    <t>Kangasniemi Aatu</t>
  </si>
  <si>
    <t>P9</t>
  </si>
  <si>
    <t>P11</t>
  </si>
  <si>
    <t>Mäkelä Sakari</t>
  </si>
  <si>
    <t>Koskelainen Oliver</t>
  </si>
  <si>
    <t>Asikkalan Raikas</t>
  </si>
  <si>
    <t>Kärkkäinen Tuomas</t>
  </si>
  <si>
    <t>Taavila Juho</t>
  </si>
  <si>
    <t>Nastolan Naseva</t>
  </si>
  <si>
    <t>Kemppainen Elias</t>
  </si>
  <si>
    <t>Kemppainen Niilo</t>
  </si>
  <si>
    <t>Leminen Rami</t>
  </si>
  <si>
    <t>Heinolan Isku</t>
  </si>
  <si>
    <t>P15</t>
  </si>
  <si>
    <t>Johansson Miska</t>
  </si>
  <si>
    <t>T15</t>
  </si>
  <si>
    <t>T13</t>
  </si>
  <si>
    <t>T11</t>
  </si>
  <si>
    <t>T9</t>
  </si>
  <si>
    <t>Riihimäen Kisko</t>
  </si>
  <si>
    <t>Koskelainen Alice</t>
  </si>
  <si>
    <t>Kärhä Pinja</t>
  </si>
  <si>
    <t>Loimaan Jankko</t>
  </si>
  <si>
    <t>Kärhä Venla</t>
  </si>
  <si>
    <t>Väänänen Jenni</t>
  </si>
  <si>
    <t>Ehrnrooth Sara</t>
  </si>
  <si>
    <t>Juvan Urheilijat</t>
  </si>
  <si>
    <t>Johansson Kiira</t>
  </si>
  <si>
    <t>Linden Amalia</t>
  </si>
  <si>
    <t>Johansson Sinja</t>
  </si>
  <si>
    <t>Jyväskylän Kenttäurheilijat</t>
  </si>
  <si>
    <t>Alanko Iita</t>
  </si>
  <si>
    <t>LUM</t>
  </si>
  <si>
    <t>N17</t>
  </si>
  <si>
    <t>N19</t>
  </si>
  <si>
    <t>N</t>
  </si>
  <si>
    <t>M35+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</si>
  <si>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</si>
  <si>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</si>
  <si>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</si>
  <si>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</si>
  <si>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</si>
  <si>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</si>
  <si>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</si>
  <si>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</si>
  <si>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</si>
  <si>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</si>
  <si>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</si>
  <si>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</si>
  <si>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</si>
  <si>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</si>
  <si>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</si>
  <si>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</si>
  <si>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</si>
  <si>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</si>
  <si>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</si>
  <si>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</si>
  <si>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Ollikka Jemina</t>
  </si>
  <si>
    <t>Mäkinen Tomas</t>
  </si>
  <si>
    <t>Toivola Jade</t>
  </si>
  <si>
    <t>P13</t>
  </si>
  <si>
    <t>Vantaan Salamat</t>
  </si>
  <si>
    <t>Borgå Akilles</t>
  </si>
  <si>
    <t>Hautaniemi Vilja</t>
  </si>
  <si>
    <t>Moreno Tobias</t>
  </si>
  <si>
    <t>Mäenpää Roope</t>
  </si>
  <si>
    <t>Viikilä Viivi</t>
  </si>
  <si>
    <t>Hautaniemi Eevi</t>
  </si>
  <si>
    <t>Björksten Jessica</t>
  </si>
  <si>
    <t>Huvinen Nanna</t>
  </si>
  <si>
    <t>Piispanen Emmi</t>
  </si>
  <si>
    <t>Viinikainen Vilma</t>
  </si>
  <si>
    <t>Salonen Nici</t>
  </si>
  <si>
    <t>Padasjoen Yritys</t>
  </si>
  <si>
    <t>Björkberg Jenny</t>
  </si>
  <si>
    <t>Jokela Piitu</t>
  </si>
  <si>
    <t>Kangasniemi Emma</t>
  </si>
  <si>
    <t>Nurmijärven Yleisurheilu</t>
  </si>
  <si>
    <t>Myllykangas Aino</t>
  </si>
  <si>
    <t>Petro Rebekka</t>
  </si>
  <si>
    <t>Hämeenlinnan Tarmo</t>
  </si>
  <si>
    <t>Pirttimäki Sofia</t>
  </si>
  <si>
    <t>Ryytty Vilma</t>
  </si>
  <si>
    <t>Pirttimäki Jimi</t>
  </si>
  <si>
    <t>Hatakka Tara</t>
  </si>
  <si>
    <t>Lehto Vilma</t>
  </si>
  <si>
    <t>Salonen Celina</t>
  </si>
  <si>
    <t>Puustinen Samuel</t>
  </si>
  <si>
    <t>Pikkarainen Petra</t>
  </si>
  <si>
    <t>Savikko Sara</t>
  </si>
  <si>
    <t>Kangas Jenni</t>
  </si>
  <si>
    <t>Kangas Emilia</t>
  </si>
  <si>
    <t>SSU</t>
  </si>
  <si>
    <t>Riikonen Timo M50</t>
  </si>
  <si>
    <t>HEITTONELIOTTELU</t>
  </si>
  <si>
    <t>HEITTOVIISIOTTELU</t>
  </si>
  <si>
    <t>Lahden piirin Heittocup / Heitto-ottelut 21.9.2019 - ottelupisteet / laskenta SUL 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</si>
</sst>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1" fontId="0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43" fontId="7" fillId="0" borderId="0" xfId="1" applyFont="1" applyAlignment="1">
      <alignment horizontal="center"/>
    </xf>
    <xf numFmtId="41" fontId="3" fillId="0" borderId="0" xfId="2" applyFont="1" applyFill="1" applyAlignment="1">
      <alignment horizontal="center"/>
    </xf>
    <xf numFmtId="41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11"/>
  <sheetViews>
    <sheetView tabSelected="1" zoomScaleNormal="100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1"/>
    <col min="2" max="3" width="20.7109375" style="1" customWidth="1"/>
    <col min="4" max="4" width="18.7109375" style="1" customWidth="1"/>
    <col min="5" max="6" width="6.7109375" style="2" customWidth="1"/>
    <col min="7" max="7" width="6.7109375" style="3" customWidth="1"/>
    <col min="8" max="8" width="6.7109375" style="4" customWidth="1"/>
    <col min="9" max="10" width="6.7109375" style="10" customWidth="1"/>
    <col min="11" max="11" width="6.7109375" style="3" customWidth="1"/>
    <col min="12" max="12" width="6.7109375" style="4" customWidth="1"/>
    <col min="13" max="13" width="6.7109375" style="1" customWidth="1"/>
    <col min="14" max="14" width="9.140625" style="1"/>
    <col min="15" max="16" width="20.7109375" style="1" customWidth="1"/>
    <col min="17" max="17" width="18.7109375" style="1" customWidth="1"/>
    <col min="18" max="19" width="6.7109375" style="2" customWidth="1"/>
    <col min="20" max="20" width="6.7109375" style="3" customWidth="1"/>
    <col min="21" max="21" width="6.7109375" style="4" customWidth="1"/>
    <col min="22" max="23" width="6.7109375" style="10" customWidth="1"/>
    <col min="24" max="24" width="6.7109375" style="3" customWidth="1"/>
    <col min="25" max="25" width="6.7109375" style="4" customWidth="1"/>
    <col min="26" max="27" width="6.7109375" style="1" customWidth="1"/>
    <col min="28" max="36" width="12.7109375" style="1" customWidth="1"/>
    <col min="37" max="16384" width="9.140625" style="1"/>
  </cols>
  <sheetData>
    <row r="1" spans="1:27" s="11" customFormat="1" ht="18.75" x14ac:dyDescent="0.3">
      <c r="A1" s="52" t="s">
        <v>105</v>
      </c>
    </row>
    <row r="2" spans="1:27" s="11" customFormat="1" x14ac:dyDescent="0.25"/>
    <row r="3" spans="1:27" ht="15" customHeight="1" x14ac:dyDescent="0.25">
      <c r="A3" s="40"/>
      <c r="B3" s="6" t="s">
        <v>27</v>
      </c>
      <c r="C3" s="6" t="s">
        <v>8</v>
      </c>
      <c r="D3" s="6" t="s">
        <v>103</v>
      </c>
      <c r="E3" s="54" t="s">
        <v>0</v>
      </c>
      <c r="F3" s="55"/>
      <c r="G3" s="54" t="s">
        <v>3</v>
      </c>
      <c r="H3" s="55"/>
      <c r="I3" s="54" t="s">
        <v>1</v>
      </c>
      <c r="J3" s="55"/>
      <c r="K3" s="56" t="s">
        <v>2</v>
      </c>
      <c r="L3" s="55"/>
      <c r="N3" s="40"/>
      <c r="O3" s="6" t="s">
        <v>27</v>
      </c>
      <c r="P3" s="6" t="s">
        <v>8</v>
      </c>
      <c r="Q3" s="6" t="s">
        <v>104</v>
      </c>
      <c r="R3" s="54" t="s">
        <v>0</v>
      </c>
      <c r="S3" s="55"/>
      <c r="T3" s="54" t="s">
        <v>3</v>
      </c>
      <c r="U3" s="55"/>
      <c r="V3" s="54" t="s">
        <v>1</v>
      </c>
      <c r="W3" s="55"/>
      <c r="X3" s="56" t="s">
        <v>2</v>
      </c>
      <c r="Y3" s="55"/>
      <c r="Z3" s="54" t="s">
        <v>60</v>
      </c>
      <c r="AA3" s="55"/>
    </row>
    <row r="4" spans="1:27" x14ac:dyDescent="0.25">
      <c r="A4" s="8">
        <v>1</v>
      </c>
      <c r="B4" s="43" t="s">
        <v>76</v>
      </c>
      <c r="C4" s="43" t="s">
        <v>4</v>
      </c>
      <c r="D4" s="42">
        <f>F4+L4+H4+J4</f>
        <v>660</v>
      </c>
      <c r="E4" s="46">
        <v>5.78</v>
      </c>
      <c r="F4" s="39">
        <f t="shared" ref="F4:F5" si="0">ROUNDDOWN(56.0211*((E4)-1.5)^1.05,0)</f>
        <v>257</v>
      </c>
      <c r="G4" s="9">
        <v>16.97</v>
      </c>
      <c r="H4" s="39">
        <f t="shared" ref="H4:H5" si="1">ROUNDDOWN(15.9803*((G4)-3.8)^1.04,0)</f>
        <v>233</v>
      </c>
      <c r="I4" s="9">
        <v>10.97</v>
      </c>
      <c r="J4" s="39">
        <f t="shared" ref="J4:J5" si="2">ROUNDDOWN(12.3311*((I4)-3)^1.1,0)</f>
        <v>120</v>
      </c>
      <c r="K4" s="9">
        <v>8.75</v>
      </c>
      <c r="L4" s="39">
        <f t="shared" ref="L4:L5" si="3">ROUNDDOWN(17.5458*((K4)-6)^1.05,0)</f>
        <v>50</v>
      </c>
      <c r="N4" s="8">
        <v>1</v>
      </c>
      <c r="O4" s="43" t="s">
        <v>76</v>
      </c>
      <c r="P4" s="43" t="s">
        <v>4</v>
      </c>
      <c r="Q4" s="42">
        <f>S4+Y4+U4+W4+AA4</f>
        <v>852</v>
      </c>
      <c r="R4" s="46">
        <v>5.78</v>
      </c>
      <c r="S4" s="39">
        <f>ROUNDDOWN(56.0211*((R4)-1.5)^1.05,0)</f>
        <v>257</v>
      </c>
      <c r="T4" s="9">
        <v>16.97</v>
      </c>
      <c r="U4" s="39">
        <f>ROUNDDOWN(15.9803*((T4)-3.8)^1.04,0)</f>
        <v>233</v>
      </c>
      <c r="V4" s="9">
        <v>10.97</v>
      </c>
      <c r="W4" s="39">
        <f>ROUNDDOWN(12.3311*((V4)-3)^1.1,0)</f>
        <v>120</v>
      </c>
      <c r="X4" s="9">
        <v>8.19</v>
      </c>
      <c r="Y4" s="39">
        <f>ROUNDDOWN(17.5458*((X4)-6)^1.05,0)</f>
        <v>39</v>
      </c>
      <c r="Z4" s="9">
        <v>5.15</v>
      </c>
      <c r="AA4" s="39">
        <f>ROUNDDOWN(52.1403*((Z4)-1.5)^1.05,0)</f>
        <v>203</v>
      </c>
    </row>
    <row r="5" spans="1:27" x14ac:dyDescent="0.25">
      <c r="A5" s="8">
        <f>A4+1</f>
        <v>2</v>
      </c>
      <c r="B5" s="43" t="s">
        <v>80</v>
      </c>
      <c r="C5" s="43" t="s">
        <v>14</v>
      </c>
      <c r="D5" s="42">
        <f>F5+L5+H5+J5</f>
        <v>496</v>
      </c>
      <c r="E5" s="9">
        <v>5.29</v>
      </c>
      <c r="F5" s="39">
        <f t="shared" si="0"/>
        <v>226</v>
      </c>
      <c r="G5" s="9">
        <v>8.98</v>
      </c>
      <c r="H5" s="39">
        <f t="shared" si="1"/>
        <v>88</v>
      </c>
      <c r="I5" s="9">
        <v>12.39</v>
      </c>
      <c r="J5" s="39">
        <f t="shared" si="2"/>
        <v>144</v>
      </c>
      <c r="K5" s="9">
        <v>8.11</v>
      </c>
      <c r="L5" s="39">
        <f t="shared" si="3"/>
        <v>38</v>
      </c>
      <c r="N5" s="12"/>
      <c r="O5" s="12"/>
      <c r="P5" s="12"/>
      <c r="Q5" s="53"/>
      <c r="R5" s="14"/>
      <c r="S5" s="16"/>
      <c r="T5" s="14"/>
      <c r="U5" s="15"/>
      <c r="V5" s="14"/>
      <c r="W5" s="15"/>
      <c r="X5" s="14"/>
      <c r="Y5" s="15"/>
      <c r="Z5" s="14"/>
      <c r="AA5" s="15"/>
    </row>
    <row r="6" spans="1:27" x14ac:dyDescent="0.25">
      <c r="A6" s="12"/>
      <c r="B6" s="47"/>
      <c r="C6" s="47"/>
      <c r="D6" s="53"/>
      <c r="E6" s="14"/>
      <c r="F6" s="16"/>
      <c r="G6" s="14"/>
      <c r="H6" s="15"/>
      <c r="I6" s="14"/>
      <c r="J6" s="15"/>
      <c r="K6" s="14"/>
      <c r="L6" s="1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7" s="11" customFormat="1" x14ac:dyDescent="0.25">
      <c r="N7" s="40"/>
      <c r="O7" s="6" t="s">
        <v>10</v>
      </c>
      <c r="P7" s="6" t="s">
        <v>8</v>
      </c>
      <c r="Q7" s="45" t="s">
        <v>104</v>
      </c>
      <c r="R7" s="54" t="s">
        <v>0</v>
      </c>
      <c r="S7" s="55"/>
      <c r="T7" s="54" t="s">
        <v>3</v>
      </c>
      <c r="U7" s="55"/>
      <c r="V7" s="54" t="s">
        <v>1</v>
      </c>
      <c r="W7" s="55"/>
      <c r="X7" s="56" t="s">
        <v>2</v>
      </c>
      <c r="Y7" s="55"/>
      <c r="Z7" s="54" t="s">
        <v>60</v>
      </c>
      <c r="AA7" s="55"/>
    </row>
    <row r="8" spans="1:27" s="11" customFormat="1" x14ac:dyDescent="0.25">
      <c r="A8" s="40"/>
      <c r="B8" s="45" t="s">
        <v>10</v>
      </c>
      <c r="C8" s="45" t="s">
        <v>8</v>
      </c>
      <c r="D8" s="45" t="s">
        <v>103</v>
      </c>
      <c r="E8" s="54" t="s">
        <v>0</v>
      </c>
      <c r="F8" s="55"/>
      <c r="G8" s="54" t="s">
        <v>3</v>
      </c>
      <c r="H8" s="55"/>
      <c r="I8" s="54" t="s">
        <v>1</v>
      </c>
      <c r="J8" s="55"/>
      <c r="K8" s="56" t="s">
        <v>2</v>
      </c>
      <c r="L8" s="55"/>
      <c r="N8" s="8">
        <v>1</v>
      </c>
      <c r="O8" s="43" t="s">
        <v>67</v>
      </c>
      <c r="P8" s="43" t="s">
        <v>4</v>
      </c>
      <c r="Q8" s="42">
        <f>S8+Y8+U8+W8+AA8</f>
        <v>830</v>
      </c>
      <c r="R8" s="46">
        <v>6.13</v>
      </c>
      <c r="S8" s="39">
        <f>ROUNDDOWN(51.39*((R8)-1.5)^1.05,0)</f>
        <v>256</v>
      </c>
      <c r="T8" s="9">
        <v>16.3</v>
      </c>
      <c r="U8" s="39">
        <f>ROUNDDOWN(10.14*((T8)-7)^1.08,0)</f>
        <v>112</v>
      </c>
      <c r="V8" s="9">
        <v>17.86</v>
      </c>
      <c r="W8" s="39">
        <f>ROUNDDOWN(12.91*((V8)-4)^1.1,0)</f>
        <v>232</v>
      </c>
      <c r="X8" s="9">
        <v>10.64</v>
      </c>
      <c r="Y8" s="39">
        <f>ROUNDDOWN(13.0449*((X8)-7)^1.05,0)</f>
        <v>50</v>
      </c>
      <c r="Z8" s="9">
        <v>5.05</v>
      </c>
      <c r="AA8" s="39">
        <f>ROUNDDOWN(47.8338*((Z8)-1.5)^1.05,0)</f>
        <v>180</v>
      </c>
    </row>
    <row r="9" spans="1:27" s="11" customFormat="1" x14ac:dyDescent="0.25">
      <c r="A9" s="8">
        <v>1</v>
      </c>
      <c r="B9" s="43" t="s">
        <v>20</v>
      </c>
      <c r="C9" s="43" t="s">
        <v>21</v>
      </c>
      <c r="D9" s="42">
        <f>F9+L9+H9+J9</f>
        <v>820</v>
      </c>
      <c r="E9" s="46">
        <v>6.61</v>
      </c>
      <c r="F9" s="39">
        <f t="shared" ref="F9:F11" si="4">ROUNDDOWN(51.39*((E9)-1.5)^1.05,0)</f>
        <v>284</v>
      </c>
      <c r="G9" s="9">
        <v>23.5</v>
      </c>
      <c r="H9" s="39">
        <f t="shared" ref="H9:H11" si="5">ROUNDDOWN(10.14*((G9)-7)^1.08,0)</f>
        <v>209</v>
      </c>
      <c r="I9" s="9">
        <v>18.12</v>
      </c>
      <c r="J9" s="39">
        <f t="shared" ref="J9:J11" si="6">ROUNDDOWN(12.91*((I9)-4)^1.1,0)</f>
        <v>237</v>
      </c>
      <c r="K9" s="9">
        <v>13.33</v>
      </c>
      <c r="L9" s="39">
        <f t="shared" ref="L9:L11" si="7">ROUNDDOWN(13.0449*((K9)-7)^1.05,0)</f>
        <v>90</v>
      </c>
      <c r="N9" s="12"/>
      <c r="O9" s="12"/>
      <c r="P9" s="12"/>
      <c r="Q9" s="53"/>
      <c r="R9" s="14"/>
      <c r="S9" s="16"/>
      <c r="T9" s="14"/>
      <c r="U9" s="15"/>
      <c r="V9" s="14"/>
      <c r="W9" s="15"/>
      <c r="X9" s="14"/>
      <c r="Y9" s="15"/>
      <c r="Z9" s="14"/>
      <c r="AA9" s="15"/>
    </row>
    <row r="10" spans="1:27" s="11" customFormat="1" x14ac:dyDescent="0.25">
      <c r="A10" s="8">
        <f>A9+1</f>
        <v>2</v>
      </c>
      <c r="B10" s="43" t="s">
        <v>67</v>
      </c>
      <c r="C10" s="43" t="s">
        <v>4</v>
      </c>
      <c r="D10" s="42">
        <f>F10+L10+H10+J10</f>
        <v>650</v>
      </c>
      <c r="E10" s="9">
        <v>6.13</v>
      </c>
      <c r="F10" s="39">
        <f t="shared" si="4"/>
        <v>256</v>
      </c>
      <c r="G10" s="9">
        <v>16.3</v>
      </c>
      <c r="H10" s="39">
        <f t="shared" si="5"/>
        <v>112</v>
      </c>
      <c r="I10" s="9">
        <v>17.86</v>
      </c>
      <c r="J10" s="39">
        <f t="shared" si="6"/>
        <v>232</v>
      </c>
      <c r="K10" s="9">
        <v>10.64</v>
      </c>
      <c r="L10" s="39">
        <f t="shared" si="7"/>
        <v>50</v>
      </c>
    </row>
    <row r="11" spans="1:27" s="11" customFormat="1" x14ac:dyDescent="0.25">
      <c r="A11" s="8">
        <f>A10+1</f>
        <v>3</v>
      </c>
      <c r="B11" s="43" t="s">
        <v>81</v>
      </c>
      <c r="C11" s="43" t="s">
        <v>82</v>
      </c>
      <c r="D11" s="42">
        <f>F11+L11+H11+J11</f>
        <v>441</v>
      </c>
      <c r="E11" s="9">
        <v>5.68</v>
      </c>
      <c r="F11" s="39">
        <f t="shared" si="4"/>
        <v>230</v>
      </c>
      <c r="G11" s="9">
        <v>13.57</v>
      </c>
      <c r="H11" s="39">
        <f t="shared" si="5"/>
        <v>77</v>
      </c>
      <c r="I11" s="9">
        <v>12.05</v>
      </c>
      <c r="J11" s="39">
        <f t="shared" si="6"/>
        <v>128</v>
      </c>
      <c r="K11" s="9">
        <v>7.49</v>
      </c>
      <c r="L11" s="39">
        <f t="shared" si="7"/>
        <v>6</v>
      </c>
      <c r="N11" s="40"/>
      <c r="O11" s="45" t="s">
        <v>26</v>
      </c>
      <c r="P11" s="6" t="s">
        <v>8</v>
      </c>
      <c r="Q11" s="45" t="s">
        <v>104</v>
      </c>
      <c r="R11" s="54" t="s">
        <v>0</v>
      </c>
      <c r="S11" s="55"/>
      <c r="T11" s="54" t="s">
        <v>3</v>
      </c>
      <c r="U11" s="55"/>
      <c r="V11" s="54" t="s">
        <v>1</v>
      </c>
      <c r="W11" s="55"/>
      <c r="X11" s="56" t="s">
        <v>2</v>
      </c>
      <c r="Y11" s="55"/>
      <c r="Z11" s="54" t="s">
        <v>60</v>
      </c>
      <c r="AA11" s="55"/>
    </row>
    <row r="12" spans="1:27" s="11" customFormat="1" x14ac:dyDescent="0.25">
      <c r="A12" s="12"/>
      <c r="B12" s="47"/>
      <c r="C12" s="47"/>
      <c r="D12" s="53"/>
      <c r="E12" s="14"/>
      <c r="F12" s="16"/>
      <c r="G12" s="14"/>
      <c r="H12" s="15"/>
      <c r="I12" s="14"/>
      <c r="J12" s="15"/>
      <c r="K12" s="14"/>
      <c r="L12" s="15"/>
      <c r="N12" s="7">
        <v>1</v>
      </c>
      <c r="O12" s="41" t="s">
        <v>34</v>
      </c>
      <c r="P12" s="41" t="s">
        <v>35</v>
      </c>
      <c r="Q12" s="42">
        <f>S12+Y12+U12+W12+AA12</f>
        <v>1838</v>
      </c>
      <c r="R12" s="9">
        <v>8.73</v>
      </c>
      <c r="S12" s="39">
        <f t="shared" ref="S12:S14" si="8">ROUNDDOWN(56.0211*((R12)-1.5)^1.05,0)</f>
        <v>447</v>
      </c>
      <c r="T12" s="9">
        <v>19.55</v>
      </c>
      <c r="U12" s="39">
        <f t="shared" ref="U12:U14" si="9">ROUNDDOWN(15.9803*((T12)-3.8)^1.04,0)</f>
        <v>281</v>
      </c>
      <c r="V12" s="9">
        <v>25.28</v>
      </c>
      <c r="W12" s="39">
        <f t="shared" ref="W12:W14" si="10">ROUNDDOWN(12.3311*((V12)-3)^1.1,0)</f>
        <v>374</v>
      </c>
      <c r="X12" s="9">
        <v>17.600000000000001</v>
      </c>
      <c r="Y12" s="39">
        <f>ROUNDDOWN(17.5458*((X12)-6)^1.05,0)</f>
        <v>230</v>
      </c>
      <c r="Z12" s="9">
        <v>10.220000000000001</v>
      </c>
      <c r="AA12" s="39">
        <f t="shared" ref="AA12:AA14" si="11">ROUNDDOWN(52.1403*((Z12)-1.5)^1.05,0)</f>
        <v>506</v>
      </c>
    </row>
    <row r="13" spans="1:27" s="11" customFormat="1" x14ac:dyDescent="0.25">
      <c r="N13" s="8">
        <f>N12+1</f>
        <v>2</v>
      </c>
      <c r="O13" s="43" t="s">
        <v>36</v>
      </c>
      <c r="P13" s="43" t="s">
        <v>21</v>
      </c>
      <c r="Q13" s="42">
        <f>S13+Y13+U13+W13+AA13</f>
        <v>1780</v>
      </c>
      <c r="R13" s="9">
        <v>7.94</v>
      </c>
      <c r="S13" s="39">
        <f t="shared" si="8"/>
        <v>395</v>
      </c>
      <c r="T13" s="9">
        <v>18.93</v>
      </c>
      <c r="U13" s="39">
        <f t="shared" si="9"/>
        <v>269</v>
      </c>
      <c r="V13" s="9">
        <v>19.309999999999999</v>
      </c>
      <c r="W13" s="39">
        <f t="shared" si="10"/>
        <v>265</v>
      </c>
      <c r="X13" s="9">
        <v>26.08</v>
      </c>
      <c r="Y13" s="39">
        <f>ROUNDDOWN(17.5458*((X13)-6)^1.05,0)</f>
        <v>409</v>
      </c>
      <c r="Z13" s="9">
        <v>9.16</v>
      </c>
      <c r="AA13" s="39">
        <f t="shared" si="11"/>
        <v>442</v>
      </c>
    </row>
    <row r="14" spans="1:27" s="11" customFormat="1" x14ac:dyDescent="0.25">
      <c r="A14" s="40"/>
      <c r="B14" s="45" t="s">
        <v>26</v>
      </c>
      <c r="C14" s="45" t="s">
        <v>8</v>
      </c>
      <c r="D14" s="45" t="s">
        <v>103</v>
      </c>
      <c r="E14" s="54" t="s">
        <v>0</v>
      </c>
      <c r="F14" s="55"/>
      <c r="G14" s="54" t="s">
        <v>3</v>
      </c>
      <c r="H14" s="55"/>
      <c r="I14" s="54" t="s">
        <v>1</v>
      </c>
      <c r="J14" s="55"/>
      <c r="K14" s="56" t="s">
        <v>2</v>
      </c>
      <c r="L14" s="55"/>
      <c r="N14" s="8">
        <f>N13+1</f>
        <v>3</v>
      </c>
      <c r="O14" s="43" t="s">
        <v>83</v>
      </c>
      <c r="P14" s="43" t="s">
        <v>39</v>
      </c>
      <c r="Q14" s="42">
        <f>S14+Y14+U14+W14+AA14</f>
        <v>1528</v>
      </c>
      <c r="R14" s="9">
        <v>6.43</v>
      </c>
      <c r="S14" s="39">
        <f t="shared" si="8"/>
        <v>299</v>
      </c>
      <c r="T14" s="9">
        <v>11.89</v>
      </c>
      <c r="U14" s="39">
        <f t="shared" si="9"/>
        <v>140</v>
      </c>
      <c r="V14" s="9">
        <v>19.07</v>
      </c>
      <c r="W14" s="39">
        <f t="shared" si="10"/>
        <v>261</v>
      </c>
      <c r="X14" s="9">
        <v>24.36</v>
      </c>
      <c r="Y14" s="39">
        <f>ROUNDDOWN(17.5458*((X14)-6)^1.05,0)</f>
        <v>372</v>
      </c>
      <c r="Z14" s="9">
        <v>9.39</v>
      </c>
      <c r="AA14" s="39">
        <f t="shared" si="11"/>
        <v>456</v>
      </c>
    </row>
    <row r="15" spans="1:27" s="11" customFormat="1" x14ac:dyDescent="0.25">
      <c r="A15" s="7">
        <v>1</v>
      </c>
      <c r="B15" s="41" t="s">
        <v>36</v>
      </c>
      <c r="C15" s="41" t="s">
        <v>21</v>
      </c>
      <c r="D15" s="42">
        <f>F15+L15+H15+J15</f>
        <v>1338</v>
      </c>
      <c r="E15" s="9">
        <v>7.94</v>
      </c>
      <c r="F15" s="39">
        <f>ROUNDDOWN(56.0211*((E15)-1.5)^1.05,0)</f>
        <v>395</v>
      </c>
      <c r="G15" s="9">
        <v>18.93</v>
      </c>
      <c r="H15" s="39">
        <f>ROUNDDOWN(15.9803*((G15)-3.8)^1.04,0)</f>
        <v>269</v>
      </c>
      <c r="I15" s="9">
        <v>19.309999999999999</v>
      </c>
      <c r="J15" s="39">
        <f>ROUNDDOWN(12.3311*((I15)-3)^1.1,0)</f>
        <v>265</v>
      </c>
      <c r="K15" s="9">
        <v>26.08</v>
      </c>
      <c r="L15" s="39">
        <f>ROUNDDOWN(17.5458*((K15)-6)^1.05,0)</f>
        <v>409</v>
      </c>
      <c r="N15" s="12"/>
      <c r="O15" s="12"/>
      <c r="P15" s="12"/>
      <c r="Q15" s="53"/>
      <c r="R15" s="14"/>
      <c r="S15" s="16"/>
      <c r="T15" s="14"/>
      <c r="U15" s="15"/>
      <c r="V15" s="14"/>
      <c r="W15" s="15"/>
      <c r="X15" s="14"/>
      <c r="Y15" s="15"/>
      <c r="Z15" s="14"/>
      <c r="AA15" s="15"/>
    </row>
    <row r="16" spans="1:27" s="11" customFormat="1" x14ac:dyDescent="0.25">
      <c r="A16" s="8">
        <v>2</v>
      </c>
      <c r="B16" s="43" t="s">
        <v>34</v>
      </c>
      <c r="C16" s="43" t="s">
        <v>35</v>
      </c>
      <c r="D16" s="42">
        <f>F16+L16+H16+J16</f>
        <v>1332</v>
      </c>
      <c r="E16" s="9">
        <v>8.74</v>
      </c>
      <c r="F16" s="39">
        <f t="shared" ref="F16:F25" si="12">ROUNDDOWN(56.0211*((E16)-1.5)^1.05,0)</f>
        <v>447</v>
      </c>
      <c r="G16" s="9">
        <v>19.55</v>
      </c>
      <c r="H16" s="39">
        <f t="shared" ref="H16:H25" si="13">ROUNDDOWN(15.9803*((G16)-3.8)^1.04,0)</f>
        <v>281</v>
      </c>
      <c r="I16" s="9">
        <v>25.28</v>
      </c>
      <c r="J16" s="39">
        <f t="shared" ref="J16:J25" si="14">ROUNDDOWN(12.3311*((I16)-3)^1.1,0)</f>
        <v>374</v>
      </c>
      <c r="K16" s="9">
        <v>17.600000000000001</v>
      </c>
      <c r="L16" s="39">
        <f t="shared" ref="L16:L25" si="15">ROUNDDOWN(17.5458*((K16)-6)^1.05,0)</f>
        <v>230</v>
      </c>
    </row>
    <row r="17" spans="1:27" s="11" customFormat="1" x14ac:dyDescent="0.25">
      <c r="A17" s="8">
        <v>3</v>
      </c>
      <c r="B17" s="43" t="s">
        <v>88</v>
      </c>
      <c r="C17" s="43" t="s">
        <v>89</v>
      </c>
      <c r="D17" s="42">
        <f>F17+L17+H17+J17</f>
        <v>1166</v>
      </c>
      <c r="E17" s="9">
        <v>7.81</v>
      </c>
      <c r="F17" s="39">
        <f t="shared" si="12"/>
        <v>387</v>
      </c>
      <c r="G17" s="9">
        <v>18.579999999999998</v>
      </c>
      <c r="H17" s="39">
        <f t="shared" si="13"/>
        <v>263</v>
      </c>
      <c r="I17" s="9">
        <v>21.6</v>
      </c>
      <c r="J17" s="39">
        <f t="shared" si="14"/>
        <v>307</v>
      </c>
      <c r="K17" s="9">
        <v>16.600000000000001</v>
      </c>
      <c r="L17" s="39">
        <f t="shared" si="15"/>
        <v>209</v>
      </c>
      <c r="N17" s="40"/>
      <c r="O17" s="45" t="s">
        <v>25</v>
      </c>
      <c r="P17" s="6" t="s">
        <v>8</v>
      </c>
      <c r="Q17" s="45" t="s">
        <v>104</v>
      </c>
      <c r="R17" s="54" t="s">
        <v>0</v>
      </c>
      <c r="S17" s="55"/>
      <c r="T17" s="54" t="s">
        <v>3</v>
      </c>
      <c r="U17" s="55"/>
      <c r="V17" s="54" t="s">
        <v>1</v>
      </c>
      <c r="W17" s="55"/>
      <c r="X17" s="56" t="s">
        <v>2</v>
      </c>
      <c r="Y17" s="55"/>
      <c r="Z17" s="54" t="s">
        <v>60</v>
      </c>
      <c r="AA17" s="55"/>
    </row>
    <row r="18" spans="1:27" s="11" customFormat="1" x14ac:dyDescent="0.25">
      <c r="A18" s="8">
        <f t="shared" ref="A18:A25" si="16">A17+1</f>
        <v>4</v>
      </c>
      <c r="B18" s="43" t="s">
        <v>83</v>
      </c>
      <c r="C18" s="43" t="s">
        <v>39</v>
      </c>
      <c r="D18" s="42">
        <f>F18+L18+H18+J18</f>
        <v>1091</v>
      </c>
      <c r="E18" s="9">
        <v>6.43</v>
      </c>
      <c r="F18" s="39">
        <f t="shared" si="12"/>
        <v>299</v>
      </c>
      <c r="G18" s="9">
        <v>12.94</v>
      </c>
      <c r="H18" s="39">
        <f t="shared" si="13"/>
        <v>159</v>
      </c>
      <c r="I18" s="9">
        <v>19.07</v>
      </c>
      <c r="J18" s="39">
        <f t="shared" si="14"/>
        <v>261</v>
      </c>
      <c r="K18" s="9">
        <v>24.36</v>
      </c>
      <c r="L18" s="39">
        <f t="shared" si="15"/>
        <v>372</v>
      </c>
      <c r="N18" s="7">
        <v>1</v>
      </c>
      <c r="O18" s="41" t="s">
        <v>30</v>
      </c>
      <c r="P18" s="41" t="s">
        <v>31</v>
      </c>
      <c r="Q18" s="42">
        <f>S18+Y18+U18+W18+AA18</f>
        <v>3636</v>
      </c>
      <c r="R18" s="9">
        <v>11.76</v>
      </c>
      <c r="S18" s="39">
        <f t="shared" ref="S18:S19" si="17">ROUNDDOWN(56.0211*((R18)-1.5)^1.05,0)</f>
        <v>645</v>
      </c>
      <c r="T18" s="9">
        <v>29.33</v>
      </c>
      <c r="U18" s="39">
        <f t="shared" ref="U18:U19" si="18">ROUNDDOWN(15.9803*((T18)-3.8)^1.04,0)</f>
        <v>464</v>
      </c>
      <c r="V18" s="9">
        <v>39.53</v>
      </c>
      <c r="W18" s="39">
        <f t="shared" ref="W18:W19" si="19">ROUNDDOWN(12.3311*((V18)-3)^1.1,0)</f>
        <v>645</v>
      </c>
      <c r="X18" s="9">
        <v>45.6</v>
      </c>
      <c r="Y18" s="39">
        <f>ROUNDDOWN(17.5458*((X18)-6)^1.05,0)</f>
        <v>835</v>
      </c>
      <c r="Z18" s="9">
        <v>18.920000000000002</v>
      </c>
      <c r="AA18" s="39">
        <f t="shared" ref="AA18:AA19" si="20">ROUNDDOWN(52.1403*((Z18)-1.5)^1.05,0)</f>
        <v>1047</v>
      </c>
    </row>
    <row r="19" spans="1:27" s="11" customFormat="1" x14ac:dyDescent="0.25">
      <c r="A19" s="8">
        <f t="shared" si="16"/>
        <v>5</v>
      </c>
      <c r="B19" s="43" t="s">
        <v>84</v>
      </c>
      <c r="C19" s="43" t="s">
        <v>4</v>
      </c>
      <c r="D19" s="42">
        <f>F19+L19+H19+J19</f>
        <v>982</v>
      </c>
      <c r="E19" s="9">
        <v>6.89</v>
      </c>
      <c r="F19" s="39">
        <f t="shared" si="12"/>
        <v>328</v>
      </c>
      <c r="G19" s="9">
        <v>17.28</v>
      </c>
      <c r="H19" s="39">
        <f t="shared" si="13"/>
        <v>239</v>
      </c>
      <c r="I19" s="9">
        <v>14.17</v>
      </c>
      <c r="J19" s="39">
        <f t="shared" si="14"/>
        <v>175</v>
      </c>
      <c r="K19" s="9">
        <v>18.12</v>
      </c>
      <c r="L19" s="39">
        <f t="shared" si="15"/>
        <v>240</v>
      </c>
      <c r="N19" s="8">
        <f>N18+1</f>
        <v>2</v>
      </c>
      <c r="O19" s="43" t="s">
        <v>32</v>
      </c>
      <c r="P19" s="43" t="s">
        <v>31</v>
      </c>
      <c r="Q19" s="42">
        <f>S19+Y19+U19+W19+AA19</f>
        <v>3108</v>
      </c>
      <c r="R19" s="9">
        <v>9.64</v>
      </c>
      <c r="S19" s="39">
        <f t="shared" si="17"/>
        <v>506</v>
      </c>
      <c r="T19" s="9">
        <v>23.54</v>
      </c>
      <c r="U19" s="39">
        <f t="shared" si="18"/>
        <v>355</v>
      </c>
      <c r="V19" s="9">
        <v>30.93</v>
      </c>
      <c r="W19" s="39">
        <f t="shared" si="19"/>
        <v>480</v>
      </c>
      <c r="X19" s="9">
        <v>44.9</v>
      </c>
      <c r="Y19" s="39">
        <f>ROUNDDOWN(17.5458*((X19)-6)^1.05,0)</f>
        <v>819</v>
      </c>
      <c r="Z19" s="9">
        <v>17.350000000000001</v>
      </c>
      <c r="AA19" s="39">
        <f t="shared" si="20"/>
        <v>948</v>
      </c>
    </row>
    <row r="20" spans="1:27" s="11" customFormat="1" x14ac:dyDescent="0.25">
      <c r="A20" s="8">
        <v>6</v>
      </c>
      <c r="B20" s="43" t="s">
        <v>91</v>
      </c>
      <c r="C20" s="43" t="s">
        <v>4</v>
      </c>
      <c r="D20" s="42">
        <f>F20+L20+H20+J20</f>
        <v>945</v>
      </c>
      <c r="E20" s="9">
        <v>6.83</v>
      </c>
      <c r="F20" s="39">
        <f>ROUNDDOWN(56.0211*((E20)-1.5)^1.05,0)</f>
        <v>324</v>
      </c>
      <c r="G20" s="9">
        <v>16.899999999999999</v>
      </c>
      <c r="H20" s="39">
        <f>ROUNDDOWN(15.9803*((G20)-3.8)^1.04,0)</f>
        <v>232</v>
      </c>
      <c r="I20" s="9">
        <v>15.19</v>
      </c>
      <c r="J20" s="39">
        <f>ROUNDDOWN(12.3311*((I20)-3)^1.1,0)</f>
        <v>193</v>
      </c>
      <c r="K20" s="9">
        <v>16</v>
      </c>
      <c r="L20" s="39">
        <f>ROUNDDOWN(17.5458*((K20)-6)^1.05,0)</f>
        <v>196</v>
      </c>
      <c r="N20" s="12"/>
      <c r="O20" s="12"/>
      <c r="P20" s="12"/>
      <c r="Q20" s="53"/>
      <c r="R20" s="14"/>
      <c r="S20" s="16"/>
      <c r="T20" s="14"/>
      <c r="U20" s="15"/>
      <c r="V20" s="14"/>
      <c r="W20" s="15"/>
      <c r="X20" s="14"/>
      <c r="Y20" s="15"/>
      <c r="Z20" s="14"/>
      <c r="AA20" s="15"/>
    </row>
    <row r="21" spans="1:27" s="11" customFormat="1" x14ac:dyDescent="0.25">
      <c r="A21" s="8">
        <v>7</v>
      </c>
      <c r="B21" s="43" t="s">
        <v>87</v>
      </c>
      <c r="C21" s="43" t="s">
        <v>17</v>
      </c>
      <c r="D21" s="42">
        <f>F21+L21+H21+J21</f>
        <v>939</v>
      </c>
      <c r="E21" s="9">
        <v>7.42</v>
      </c>
      <c r="F21" s="39">
        <f t="shared" si="12"/>
        <v>362</v>
      </c>
      <c r="G21" s="9">
        <v>9.51</v>
      </c>
      <c r="H21" s="39">
        <f t="shared" si="13"/>
        <v>97</v>
      </c>
      <c r="I21" s="9">
        <v>17.97</v>
      </c>
      <c r="J21" s="39">
        <f t="shared" si="14"/>
        <v>241</v>
      </c>
      <c r="K21" s="9">
        <v>18.03</v>
      </c>
      <c r="L21" s="39">
        <f t="shared" si="15"/>
        <v>239</v>
      </c>
    </row>
    <row r="22" spans="1:27" s="11" customFormat="1" x14ac:dyDescent="0.25">
      <c r="A22" s="8">
        <v>8</v>
      </c>
      <c r="B22" s="43" t="s">
        <v>40</v>
      </c>
      <c r="C22" s="43" t="s">
        <v>21</v>
      </c>
      <c r="D22" s="42">
        <f>F22+L22+H22+J22</f>
        <v>928</v>
      </c>
      <c r="E22" s="9">
        <v>7.48</v>
      </c>
      <c r="F22" s="39">
        <f t="shared" si="12"/>
        <v>366</v>
      </c>
      <c r="G22" s="9">
        <v>10.82</v>
      </c>
      <c r="H22" s="39">
        <f t="shared" si="13"/>
        <v>121</v>
      </c>
      <c r="I22" s="9">
        <v>17.03</v>
      </c>
      <c r="J22" s="39">
        <f t="shared" si="14"/>
        <v>225</v>
      </c>
      <c r="K22" s="9">
        <v>16.97</v>
      </c>
      <c r="L22" s="39">
        <f t="shared" si="15"/>
        <v>216</v>
      </c>
      <c r="O22" s="45" t="s">
        <v>69</v>
      </c>
      <c r="P22" s="6" t="s">
        <v>8</v>
      </c>
      <c r="Q22" s="45" t="s">
        <v>104</v>
      </c>
      <c r="R22" s="54" t="s">
        <v>0</v>
      </c>
      <c r="S22" s="57"/>
      <c r="T22" s="54" t="s">
        <v>3</v>
      </c>
      <c r="U22" s="57"/>
      <c r="V22" s="54" t="s">
        <v>1</v>
      </c>
      <c r="W22" s="57"/>
      <c r="X22" s="54" t="s">
        <v>2</v>
      </c>
      <c r="Y22" s="57"/>
      <c r="Z22" s="54" t="s">
        <v>60</v>
      </c>
      <c r="AA22" s="57"/>
    </row>
    <row r="23" spans="1:27" s="11" customFormat="1" x14ac:dyDescent="0.25">
      <c r="A23" s="8">
        <v>9</v>
      </c>
      <c r="B23" s="43" t="s">
        <v>85</v>
      </c>
      <c r="C23" s="43" t="s">
        <v>86</v>
      </c>
      <c r="D23" s="42">
        <f>F23+L23+H23+J23</f>
        <v>883</v>
      </c>
      <c r="E23" s="9">
        <v>5.5</v>
      </c>
      <c r="F23" s="39">
        <f t="shared" si="12"/>
        <v>240</v>
      </c>
      <c r="G23" s="9">
        <v>10.220000000000001</v>
      </c>
      <c r="H23" s="39">
        <f t="shared" si="13"/>
        <v>110</v>
      </c>
      <c r="I23" s="9">
        <v>13.89</v>
      </c>
      <c r="J23" s="39">
        <f t="shared" si="14"/>
        <v>170</v>
      </c>
      <c r="K23" s="9">
        <v>23.91</v>
      </c>
      <c r="L23" s="39">
        <f t="shared" si="15"/>
        <v>363</v>
      </c>
      <c r="N23" s="7">
        <v>1</v>
      </c>
      <c r="O23" s="41" t="s">
        <v>9</v>
      </c>
      <c r="P23" s="41" t="s">
        <v>5</v>
      </c>
      <c r="Q23" s="42">
        <f>S23+Y23+U23+W23+AA23</f>
        <v>4126</v>
      </c>
      <c r="R23" s="9">
        <v>15.98</v>
      </c>
      <c r="S23" s="39">
        <f>ROUNDDOWN(51.39*((R23)-1.5)^1.05,0)</f>
        <v>850</v>
      </c>
      <c r="T23" s="9">
        <v>41.03</v>
      </c>
      <c r="U23" s="39">
        <f>ROUNDDOWN(10.14*((T23)-7)^1.08,0)</f>
        <v>457</v>
      </c>
      <c r="V23" s="9">
        <v>53.7</v>
      </c>
      <c r="W23" s="39">
        <f>ROUNDDOWN(12.91*((V23)-4)^1.1,0)</f>
        <v>948</v>
      </c>
      <c r="X23" s="9">
        <v>68.11</v>
      </c>
      <c r="Y23" s="39">
        <f>ROUNDDOWN(13.0449*((X23)-7)^1.05,0)</f>
        <v>979</v>
      </c>
      <c r="Z23" s="9">
        <v>17.739999999999998</v>
      </c>
      <c r="AA23" s="39">
        <f>ROUNDDOWN(47.8338*((Z23)-1.5)^1.05,0)</f>
        <v>892</v>
      </c>
    </row>
    <row r="24" spans="1:27" s="11" customFormat="1" x14ac:dyDescent="0.25">
      <c r="A24" s="8">
        <f t="shared" si="16"/>
        <v>10</v>
      </c>
      <c r="B24" s="43" t="s">
        <v>75</v>
      </c>
      <c r="C24" s="43" t="s">
        <v>4</v>
      </c>
      <c r="D24" s="42">
        <f>F24+L24+H24+J24</f>
        <v>835</v>
      </c>
      <c r="E24" s="9">
        <v>6.03</v>
      </c>
      <c r="F24" s="39">
        <f t="shared" si="12"/>
        <v>273</v>
      </c>
      <c r="G24" s="9">
        <v>14.01</v>
      </c>
      <c r="H24" s="39">
        <f t="shared" si="13"/>
        <v>179</v>
      </c>
      <c r="I24" s="9">
        <v>16.5</v>
      </c>
      <c r="J24" s="39">
        <f t="shared" si="14"/>
        <v>215</v>
      </c>
      <c r="K24" s="9">
        <v>14.61</v>
      </c>
      <c r="L24" s="39">
        <f t="shared" si="15"/>
        <v>168</v>
      </c>
      <c r="N24" s="8">
        <f>N23+1</f>
        <v>2</v>
      </c>
      <c r="O24" s="43" t="s">
        <v>73</v>
      </c>
      <c r="P24" s="43" t="s">
        <v>4</v>
      </c>
      <c r="Q24" s="42">
        <f>S24+Y24+U24+W24+AA24</f>
        <v>1870</v>
      </c>
      <c r="R24" s="9">
        <v>9.26</v>
      </c>
      <c r="S24" s="39">
        <f>ROUNDDOWN(51.39*((R24)-1.5)^1.05,0)</f>
        <v>441</v>
      </c>
      <c r="T24" s="9">
        <v>29.79</v>
      </c>
      <c r="U24" s="39">
        <f>ROUNDDOWN(10.14*((T24)-7)^1.08,0)</f>
        <v>296</v>
      </c>
      <c r="V24" s="9">
        <v>28.04</v>
      </c>
      <c r="W24" s="39">
        <f>ROUNDDOWN(12.91*((V24)-4)^1.1,0)</f>
        <v>426</v>
      </c>
      <c r="X24" s="9">
        <v>22.2</v>
      </c>
      <c r="Y24" s="39">
        <f>ROUNDDOWN(13.0449*((X24)-7)^1.05,0)</f>
        <v>227</v>
      </c>
      <c r="Z24" s="9">
        <v>10.5</v>
      </c>
      <c r="AA24" s="39">
        <f>ROUNDDOWN(47.8338*((Z24)-1.5)^1.05,0)</f>
        <v>480</v>
      </c>
    </row>
    <row r="25" spans="1:27" s="11" customFormat="1" x14ac:dyDescent="0.25">
      <c r="A25" s="8">
        <f t="shared" si="16"/>
        <v>11</v>
      </c>
      <c r="B25" s="43" t="s">
        <v>90</v>
      </c>
      <c r="C25" s="43" t="s">
        <v>4</v>
      </c>
      <c r="D25" s="42">
        <f>F25+L25+H25+J25</f>
        <v>299</v>
      </c>
      <c r="E25" s="9">
        <v>4.0199999999999996</v>
      </c>
      <c r="F25" s="39">
        <f t="shared" si="12"/>
        <v>147</v>
      </c>
      <c r="G25" s="9">
        <v>8.7100000000000009</v>
      </c>
      <c r="H25" s="39">
        <f t="shared" si="13"/>
        <v>83</v>
      </c>
      <c r="I25" s="9">
        <v>7.43</v>
      </c>
      <c r="J25" s="39">
        <f t="shared" si="14"/>
        <v>63</v>
      </c>
      <c r="K25" s="9">
        <v>6.36</v>
      </c>
      <c r="L25" s="39">
        <f t="shared" si="15"/>
        <v>6</v>
      </c>
      <c r="N25" s="8">
        <f>N24+1</f>
        <v>3</v>
      </c>
      <c r="O25" s="43" t="s">
        <v>12</v>
      </c>
      <c r="P25" s="43" t="s">
        <v>4</v>
      </c>
      <c r="Q25" s="42">
        <f>S25+Y25+U25+W25+AA25</f>
        <v>1328</v>
      </c>
      <c r="R25" s="9">
        <v>7.15</v>
      </c>
      <c r="S25" s="39">
        <f>ROUNDDOWN(51.39*((R25)-1.5)^1.05,0)</f>
        <v>316</v>
      </c>
      <c r="T25" s="9">
        <v>18.079999999999998</v>
      </c>
      <c r="U25" s="39">
        <f>ROUNDDOWN(10.14*((T25)-7)^1.08,0)</f>
        <v>136</v>
      </c>
      <c r="V25" s="9">
        <v>17.34</v>
      </c>
      <c r="W25" s="39">
        <f>ROUNDDOWN(12.91*((V25)-4)^1.1,0)</f>
        <v>223</v>
      </c>
      <c r="X25" s="9">
        <v>30.78</v>
      </c>
      <c r="Y25" s="39">
        <f>ROUNDDOWN(13.0449*((X25)-7)^1.05,0)</f>
        <v>363</v>
      </c>
      <c r="Z25" s="9">
        <v>7.08</v>
      </c>
      <c r="AA25" s="39">
        <f>ROUNDDOWN(47.8338*((Z25)-1.5)^1.05,0)</f>
        <v>290</v>
      </c>
    </row>
    <row r="26" spans="1:27" s="11" customFormat="1" x14ac:dyDescent="0.25">
      <c r="A26" s="12"/>
      <c r="B26" s="47"/>
      <c r="C26" s="47"/>
      <c r="D26" s="48"/>
      <c r="E26" s="49"/>
      <c r="F26" s="50"/>
      <c r="G26" s="49"/>
      <c r="H26" s="51"/>
      <c r="I26" s="49"/>
      <c r="J26" s="51"/>
      <c r="K26" s="49"/>
      <c r="L26" s="51"/>
      <c r="N26" s="12"/>
      <c r="O26" s="12"/>
      <c r="P26" s="12"/>
      <c r="Q26" s="53"/>
      <c r="R26" s="14"/>
      <c r="S26" s="16"/>
      <c r="T26" s="14"/>
      <c r="U26" s="15"/>
      <c r="V26" s="14"/>
      <c r="W26" s="15"/>
      <c r="X26" s="14"/>
      <c r="Y26" s="15"/>
      <c r="Z26" s="14"/>
      <c r="AA26" s="15"/>
    </row>
    <row r="27" spans="1:27" s="11" customFormat="1" x14ac:dyDescent="0.25"/>
    <row r="28" spans="1:27" s="11" customFormat="1" x14ac:dyDescent="0.25">
      <c r="A28" s="40"/>
      <c r="B28" s="45" t="s">
        <v>11</v>
      </c>
      <c r="C28" s="45" t="s">
        <v>8</v>
      </c>
      <c r="D28" s="45" t="s">
        <v>103</v>
      </c>
      <c r="E28" s="54" t="s">
        <v>0</v>
      </c>
      <c r="F28" s="55"/>
      <c r="G28" s="54" t="s">
        <v>3</v>
      </c>
      <c r="H28" s="55"/>
      <c r="I28" s="54" t="s">
        <v>1</v>
      </c>
      <c r="J28" s="55"/>
      <c r="K28" s="56" t="s">
        <v>2</v>
      </c>
      <c r="L28" s="55"/>
      <c r="N28" s="40"/>
      <c r="O28" s="45" t="s">
        <v>24</v>
      </c>
      <c r="P28" s="6" t="s">
        <v>8</v>
      </c>
      <c r="Q28" s="45" t="s">
        <v>104</v>
      </c>
      <c r="R28" s="54" t="s">
        <v>0</v>
      </c>
      <c r="S28" s="57"/>
      <c r="T28" s="54" t="s">
        <v>3</v>
      </c>
      <c r="U28" s="57"/>
      <c r="V28" s="54" t="s">
        <v>1</v>
      </c>
      <c r="W28" s="57"/>
      <c r="X28" s="54" t="s">
        <v>2</v>
      </c>
      <c r="Y28" s="57"/>
      <c r="Z28" s="54" t="s">
        <v>60</v>
      </c>
      <c r="AA28" s="57"/>
    </row>
    <row r="29" spans="1:27" s="11" customFormat="1" x14ac:dyDescent="0.25">
      <c r="A29" s="7">
        <v>1</v>
      </c>
      <c r="B29" s="41" t="s">
        <v>16</v>
      </c>
      <c r="C29" s="41" t="s">
        <v>17</v>
      </c>
      <c r="D29" s="42">
        <f>F29+L29+H29+J29</f>
        <v>1445</v>
      </c>
      <c r="E29" s="9">
        <v>10.050000000000001</v>
      </c>
      <c r="F29" s="39">
        <f t="shared" ref="F29:F34" si="21">ROUNDDOWN(51.39*((E29)-1.5)^1.05,0)</f>
        <v>489</v>
      </c>
      <c r="G29" s="9">
        <v>32.39</v>
      </c>
      <c r="H29" s="39">
        <f t="shared" ref="H29:H34" si="22">ROUNDDOWN(10.14*((G29)-7)^1.08,0)</f>
        <v>333</v>
      </c>
      <c r="I29" s="9">
        <v>32.340000000000003</v>
      </c>
      <c r="J29" s="39">
        <f t="shared" ref="J29:J34" si="23">ROUNDDOWN(12.91*((I29)-4)^1.1,0)</f>
        <v>511</v>
      </c>
      <c r="K29" s="9">
        <v>14.79</v>
      </c>
      <c r="L29" s="39">
        <f t="shared" ref="L29:L34" si="24">ROUNDDOWN(13.0449*((K29)-7)^1.05,0)</f>
        <v>112</v>
      </c>
      <c r="N29" s="7">
        <v>1</v>
      </c>
      <c r="O29" s="43" t="s">
        <v>38</v>
      </c>
      <c r="P29" s="43" t="s">
        <v>4</v>
      </c>
      <c r="Q29" s="42">
        <f>S29+Y29+U29+W29+AA29</f>
        <v>2331</v>
      </c>
      <c r="R29" s="9">
        <v>8.0500000000000007</v>
      </c>
      <c r="S29" s="39">
        <f>ROUNDDOWN(56.0211*((R29)-1.5)^1.05,0)</f>
        <v>403</v>
      </c>
      <c r="T29" s="9">
        <v>28.18</v>
      </c>
      <c r="U29" s="39">
        <f>ROUNDDOWN(15.9803*((T29)-3.8)^1.04,0)</f>
        <v>442</v>
      </c>
      <c r="V29" s="9">
        <v>21.85</v>
      </c>
      <c r="W29" s="39">
        <f>ROUNDDOWN(12.3311*((V29)-3)^1.1,0)</f>
        <v>311</v>
      </c>
      <c r="X29" s="9">
        <v>37.369999999999997</v>
      </c>
      <c r="Y29" s="39">
        <f>ROUNDDOWN(17.5458*((X29)-6)^1.05,0)</f>
        <v>653</v>
      </c>
      <c r="Z29" s="9">
        <v>10.48</v>
      </c>
      <c r="AA29" s="39">
        <f>ROUNDDOWN(52.1403*((Z29)-1.5)^1.05,0)</f>
        <v>522</v>
      </c>
    </row>
    <row r="30" spans="1:27" s="11" customFormat="1" x14ac:dyDescent="0.25">
      <c r="A30" s="8">
        <f>A29+1</f>
        <v>2</v>
      </c>
      <c r="B30" s="43" t="s">
        <v>15</v>
      </c>
      <c r="C30" s="43" t="s">
        <v>4</v>
      </c>
      <c r="D30" s="42">
        <f>F30+L30+H30+J30</f>
        <v>1188</v>
      </c>
      <c r="E30" s="9">
        <v>7.79</v>
      </c>
      <c r="F30" s="39">
        <f t="shared" si="21"/>
        <v>354</v>
      </c>
      <c r="G30" s="9">
        <v>31.95</v>
      </c>
      <c r="H30" s="39">
        <f t="shared" si="22"/>
        <v>327</v>
      </c>
      <c r="I30" s="9">
        <v>23.72</v>
      </c>
      <c r="J30" s="39">
        <f t="shared" si="23"/>
        <v>343</v>
      </c>
      <c r="K30" s="9">
        <v>18.18</v>
      </c>
      <c r="L30" s="39">
        <f t="shared" si="24"/>
        <v>164</v>
      </c>
      <c r="N30" s="12"/>
      <c r="O30" s="12"/>
      <c r="P30" s="12"/>
      <c r="Q30" s="53"/>
      <c r="R30" s="14"/>
      <c r="S30" s="16"/>
      <c r="T30" s="14"/>
      <c r="U30" s="15"/>
      <c r="V30" s="14"/>
      <c r="W30" s="15"/>
      <c r="X30" s="14"/>
      <c r="Y30" s="15"/>
      <c r="Z30" s="14"/>
      <c r="AA30" s="15"/>
    </row>
    <row r="31" spans="1:27" s="11" customFormat="1" x14ac:dyDescent="0.25">
      <c r="A31" s="8">
        <f>A30+1</f>
        <v>3</v>
      </c>
      <c r="B31" s="43" t="s">
        <v>18</v>
      </c>
      <c r="C31" s="43" t="s">
        <v>17</v>
      </c>
      <c r="D31" s="42">
        <f>F31+L31+H31+J31</f>
        <v>967</v>
      </c>
      <c r="E31" s="9">
        <v>7.19</v>
      </c>
      <c r="F31" s="39">
        <f t="shared" si="21"/>
        <v>318</v>
      </c>
      <c r="G31" s="9">
        <v>28.52</v>
      </c>
      <c r="H31" s="39">
        <f t="shared" si="22"/>
        <v>278</v>
      </c>
      <c r="I31" s="9">
        <v>17.82</v>
      </c>
      <c r="J31" s="39">
        <f t="shared" si="23"/>
        <v>231</v>
      </c>
      <c r="K31" s="9">
        <v>16.61</v>
      </c>
      <c r="L31" s="39">
        <f t="shared" si="24"/>
        <v>140</v>
      </c>
    </row>
    <row r="32" spans="1:27" s="11" customFormat="1" x14ac:dyDescent="0.25">
      <c r="A32" s="8">
        <f t="shared" ref="A32:A33" si="25">A31+1</f>
        <v>4</v>
      </c>
      <c r="B32" s="43" t="s">
        <v>74</v>
      </c>
      <c r="C32" s="43" t="s">
        <v>4</v>
      </c>
      <c r="D32" s="42">
        <f>F32+L32+H32+J32</f>
        <v>940</v>
      </c>
      <c r="E32" s="9">
        <v>7.18</v>
      </c>
      <c r="F32" s="39">
        <f t="shared" si="21"/>
        <v>318</v>
      </c>
      <c r="G32" s="9">
        <v>23.99</v>
      </c>
      <c r="H32" s="39">
        <f t="shared" si="22"/>
        <v>216</v>
      </c>
      <c r="I32" s="9">
        <v>18.25</v>
      </c>
      <c r="J32" s="39">
        <f t="shared" si="23"/>
        <v>239</v>
      </c>
      <c r="K32" s="9">
        <v>18.38</v>
      </c>
      <c r="L32" s="39">
        <f t="shared" si="24"/>
        <v>167</v>
      </c>
      <c r="N32" s="40"/>
      <c r="O32" s="6" t="s">
        <v>22</v>
      </c>
      <c r="P32" s="6" t="s">
        <v>8</v>
      </c>
      <c r="Q32" s="6" t="s">
        <v>104</v>
      </c>
      <c r="R32" s="54" t="s">
        <v>0</v>
      </c>
      <c r="S32" s="57"/>
      <c r="T32" s="54" t="s">
        <v>3</v>
      </c>
      <c r="U32" s="57"/>
      <c r="V32" s="54" t="s">
        <v>1</v>
      </c>
      <c r="W32" s="57"/>
      <c r="X32" s="54" t="s">
        <v>2</v>
      </c>
      <c r="Y32" s="57"/>
      <c r="Z32" s="54" t="s">
        <v>60</v>
      </c>
      <c r="AA32" s="57"/>
    </row>
    <row r="33" spans="1:27" s="11" customFormat="1" x14ac:dyDescent="0.25">
      <c r="A33" s="8">
        <f t="shared" si="25"/>
        <v>5</v>
      </c>
      <c r="B33" s="43" t="s">
        <v>92</v>
      </c>
      <c r="C33" s="43" t="s">
        <v>4</v>
      </c>
      <c r="D33" s="42">
        <f>F33+L33+H33+J33</f>
        <v>920</v>
      </c>
      <c r="E33" s="9">
        <v>8.51</v>
      </c>
      <c r="F33" s="39">
        <f t="shared" si="21"/>
        <v>397</v>
      </c>
      <c r="G33" s="9">
        <v>20.399999999999999</v>
      </c>
      <c r="H33" s="39">
        <f t="shared" si="22"/>
        <v>167</v>
      </c>
      <c r="I33" s="9">
        <v>17.809999999999999</v>
      </c>
      <c r="J33" s="39">
        <f t="shared" si="23"/>
        <v>231</v>
      </c>
      <c r="K33" s="9">
        <v>15.66</v>
      </c>
      <c r="L33" s="39">
        <f t="shared" si="24"/>
        <v>125</v>
      </c>
      <c r="N33" s="8">
        <f>N32+1</f>
        <v>1</v>
      </c>
      <c r="O33" s="41" t="s">
        <v>6</v>
      </c>
      <c r="P33" s="41" t="s">
        <v>4</v>
      </c>
      <c r="Q33" s="42">
        <f>S33+Y33+U33+W33+AA33</f>
        <v>2502</v>
      </c>
      <c r="R33" s="9">
        <v>10.68</v>
      </c>
      <c r="S33" s="39">
        <f>ROUNDDOWN(51.39*((R33)-1.5)^1.05,0)</f>
        <v>527</v>
      </c>
      <c r="T33" s="9">
        <v>27.82</v>
      </c>
      <c r="U33" s="39">
        <f>ROUNDDOWN(10.14*((T33)-7)^1.08,0)</f>
        <v>269</v>
      </c>
      <c r="V33" s="9">
        <v>34.729999999999997</v>
      </c>
      <c r="W33" s="39">
        <f>ROUNDDOWN(12.91*((V33)-4)^1.1,0)</f>
        <v>558</v>
      </c>
      <c r="X33" s="9">
        <v>39.299999999999997</v>
      </c>
      <c r="Y33" s="39">
        <f>ROUNDDOWN(13.0449*((X33)-7)^1.05,0)</f>
        <v>501</v>
      </c>
      <c r="Z33" s="9">
        <v>13.45</v>
      </c>
      <c r="AA33" s="39">
        <f>ROUNDDOWN(47.8338*((Z33)-1.5)^1.05,0)</f>
        <v>647</v>
      </c>
    </row>
    <row r="34" spans="1:27" s="11" customFormat="1" x14ac:dyDescent="0.25">
      <c r="A34" s="8">
        <f>A33+1</f>
        <v>6</v>
      </c>
      <c r="B34" s="43" t="s">
        <v>19</v>
      </c>
      <c r="C34" s="43" t="s">
        <v>17</v>
      </c>
      <c r="D34" s="42">
        <f>F34+L34+H34+J34</f>
        <v>765</v>
      </c>
      <c r="E34" s="9">
        <v>5.74</v>
      </c>
      <c r="F34" s="39">
        <f t="shared" si="21"/>
        <v>234</v>
      </c>
      <c r="G34" s="9">
        <v>25.4</v>
      </c>
      <c r="H34" s="39">
        <f t="shared" si="22"/>
        <v>235</v>
      </c>
      <c r="I34" s="9">
        <v>16.64</v>
      </c>
      <c r="J34" s="39">
        <f t="shared" si="23"/>
        <v>210</v>
      </c>
      <c r="K34" s="9">
        <v>13.07</v>
      </c>
      <c r="L34" s="39">
        <f t="shared" si="24"/>
        <v>86</v>
      </c>
      <c r="N34" s="8">
        <f>N33+1</f>
        <v>2</v>
      </c>
      <c r="O34" s="43" t="s">
        <v>23</v>
      </c>
      <c r="P34" s="43" t="s">
        <v>21</v>
      </c>
      <c r="Q34" s="42">
        <f>S34+Y34+U34+W34+AA34</f>
        <v>2130</v>
      </c>
      <c r="R34" s="9">
        <v>8.84</v>
      </c>
      <c r="S34" s="39">
        <f>ROUNDDOWN(51.39*((R34)-1.5)^1.05,0)</f>
        <v>416</v>
      </c>
      <c r="T34" s="9">
        <v>24.61</v>
      </c>
      <c r="U34" s="39">
        <f>ROUNDDOWN(10.14*((T34)-7)^1.08,0)</f>
        <v>224</v>
      </c>
      <c r="V34" s="9">
        <v>33.22</v>
      </c>
      <c r="W34" s="39">
        <f>ROUNDDOWN(12.91*((V34)-4)^1.1,0)</f>
        <v>528</v>
      </c>
      <c r="X34" s="9">
        <v>39.04</v>
      </c>
      <c r="Y34" s="39">
        <f>ROUNDDOWN(13.0449*((X34)-7)^1.05,0)</f>
        <v>497</v>
      </c>
      <c r="Z34" s="9">
        <v>10.23</v>
      </c>
      <c r="AA34" s="39">
        <f>ROUNDDOWN(47.8338*((Z34)-1.5)^1.05,0)</f>
        <v>465</v>
      </c>
    </row>
    <row r="35" spans="1:27" s="11" customFormat="1" x14ac:dyDescent="0.25">
      <c r="A35" s="12"/>
      <c r="B35" s="47"/>
      <c r="C35" s="47"/>
      <c r="D35" s="48"/>
      <c r="E35" s="49"/>
      <c r="F35" s="50"/>
      <c r="G35" s="49"/>
      <c r="H35" s="51"/>
      <c r="I35" s="49"/>
      <c r="J35" s="51"/>
      <c r="K35" s="49"/>
      <c r="L35" s="51"/>
      <c r="N35" s="12"/>
      <c r="O35" s="12"/>
      <c r="P35" s="12"/>
      <c r="Q35" s="53"/>
      <c r="R35" s="14"/>
      <c r="S35" s="16"/>
      <c r="T35" s="14"/>
      <c r="U35" s="15"/>
      <c r="V35" s="14"/>
      <c r="W35" s="15"/>
      <c r="X35" s="14"/>
      <c r="Y35" s="15"/>
      <c r="Z35" s="14"/>
      <c r="AA35" s="15"/>
    </row>
    <row r="36" spans="1:27" s="11" customFormat="1" x14ac:dyDescent="0.25"/>
    <row r="37" spans="1:27" s="11" customFormat="1" x14ac:dyDescent="0.25">
      <c r="A37" s="40"/>
      <c r="B37" s="45" t="s">
        <v>25</v>
      </c>
      <c r="C37" s="45" t="s">
        <v>8</v>
      </c>
      <c r="D37" s="45" t="s">
        <v>103</v>
      </c>
      <c r="E37" s="54" t="s">
        <v>0</v>
      </c>
      <c r="F37" s="55"/>
      <c r="G37" s="54" t="s">
        <v>3</v>
      </c>
      <c r="H37" s="55"/>
      <c r="I37" s="54" t="s">
        <v>1</v>
      </c>
      <c r="J37" s="55"/>
      <c r="K37" s="56" t="s">
        <v>2</v>
      </c>
      <c r="L37" s="55"/>
      <c r="N37" s="40"/>
      <c r="O37" s="45" t="s">
        <v>45</v>
      </c>
      <c r="P37" s="6" t="s">
        <v>8</v>
      </c>
      <c r="Q37" s="6" t="s">
        <v>104</v>
      </c>
      <c r="R37" s="54" t="s">
        <v>0</v>
      </c>
      <c r="S37" s="57"/>
      <c r="T37" s="54" t="s">
        <v>3</v>
      </c>
      <c r="U37" s="57"/>
      <c r="V37" s="54" t="s">
        <v>1</v>
      </c>
      <c r="W37" s="57"/>
      <c r="X37" s="54" t="s">
        <v>2</v>
      </c>
      <c r="Y37" s="57"/>
      <c r="Z37" s="54" t="s">
        <v>60</v>
      </c>
      <c r="AA37" s="57"/>
    </row>
    <row r="38" spans="1:27" s="11" customFormat="1" x14ac:dyDescent="0.25">
      <c r="A38" s="7">
        <v>1</v>
      </c>
      <c r="B38" s="41" t="s">
        <v>30</v>
      </c>
      <c r="C38" s="41" t="s">
        <v>31</v>
      </c>
      <c r="D38" s="42">
        <f>F38+L38+H38+J38</f>
        <v>2589</v>
      </c>
      <c r="E38" s="9">
        <v>11.76</v>
      </c>
      <c r="F38" s="39">
        <f t="shared" ref="F38:F48" si="26">ROUNDDOWN(56.0211*((E38)-1.5)^1.05,0)</f>
        <v>645</v>
      </c>
      <c r="G38" s="9">
        <v>29.33</v>
      </c>
      <c r="H38" s="39">
        <f t="shared" ref="H38:H48" si="27">ROUNDDOWN(15.9803*((G38)-3.8)^1.04,0)</f>
        <v>464</v>
      </c>
      <c r="I38" s="9">
        <v>39.53</v>
      </c>
      <c r="J38" s="39">
        <f t="shared" ref="J38:J48" si="28">ROUNDDOWN(12.3311*((I38)-3)^1.1,0)</f>
        <v>645</v>
      </c>
      <c r="K38" s="9">
        <v>45.6</v>
      </c>
      <c r="L38" s="39">
        <f t="shared" ref="L38:L48" si="29">ROUNDDOWN(17.5458*((K38)-6)^1.05,0)</f>
        <v>835</v>
      </c>
      <c r="N38" s="8">
        <v>1</v>
      </c>
      <c r="O38" s="43" t="s">
        <v>102</v>
      </c>
      <c r="P38" s="43" t="s">
        <v>41</v>
      </c>
      <c r="Q38" s="42">
        <f>S38+Y38+U38+W38+AA38</f>
        <v>2849</v>
      </c>
      <c r="R38" s="5">
        <v>10.25</v>
      </c>
      <c r="S38" s="39">
        <f>ROUNDDOWN(51.39*((R38*Lähtötiedot!$C$15)-1.5)^1.05,0)</f>
        <v>607</v>
      </c>
      <c r="T38" s="5">
        <v>42.38</v>
      </c>
      <c r="U38" s="39">
        <f>ROUNDDOWN(10.14*((T38*Lähtötiedot!$E$15)-7)^1.08,0)</f>
        <v>619</v>
      </c>
      <c r="V38" s="5">
        <v>29.63</v>
      </c>
      <c r="W38" s="39">
        <f>ROUNDDOWN(12.91*((V38*Lähtötiedot!$D$15)-4)^1.1,0)</f>
        <v>470</v>
      </c>
      <c r="X38" s="38">
        <v>34.26</v>
      </c>
      <c r="Y38" s="39">
        <f>ROUNDDOWN(13.0449*((X38*Lähtötiedot!$B$15)-7)^1.05,0)</f>
        <v>523</v>
      </c>
      <c r="Z38" s="5">
        <v>12.54</v>
      </c>
      <c r="AA38" s="39">
        <f>ROUNDDOWN(47.8338*((Z38*Lähtötiedot!$F$15)-1.5)^1.05,0)</f>
        <v>630</v>
      </c>
    </row>
    <row r="39" spans="1:27" s="11" customFormat="1" x14ac:dyDescent="0.25">
      <c r="A39" s="8">
        <f t="shared" ref="A39:A48" si="30">A38+1</f>
        <v>2</v>
      </c>
      <c r="B39" s="43" t="s">
        <v>32</v>
      </c>
      <c r="C39" s="43" t="s">
        <v>31</v>
      </c>
      <c r="D39" s="42">
        <f>F39+L39+H39+J39</f>
        <v>2168</v>
      </c>
      <c r="E39" s="9">
        <v>9.76</v>
      </c>
      <c r="F39" s="39">
        <f t="shared" si="26"/>
        <v>514</v>
      </c>
      <c r="G39" s="9">
        <v>23.54</v>
      </c>
      <c r="H39" s="39">
        <f t="shared" si="27"/>
        <v>355</v>
      </c>
      <c r="I39" s="9">
        <v>30.93</v>
      </c>
      <c r="J39" s="39">
        <f t="shared" si="28"/>
        <v>480</v>
      </c>
      <c r="K39" s="9">
        <v>44.9</v>
      </c>
      <c r="L39" s="39">
        <f t="shared" si="29"/>
        <v>819</v>
      </c>
      <c r="N39" s="12"/>
      <c r="O39" s="12"/>
      <c r="P39" s="12"/>
      <c r="Q39" s="13"/>
      <c r="R39" s="14"/>
      <c r="S39" s="16"/>
      <c r="T39" s="14"/>
      <c r="U39" s="15"/>
      <c r="V39" s="14"/>
      <c r="W39" s="15"/>
      <c r="X39" s="14"/>
      <c r="Y39" s="15"/>
      <c r="Z39" s="14"/>
      <c r="AA39" s="15"/>
    </row>
    <row r="40" spans="1:27" s="11" customFormat="1" x14ac:dyDescent="0.25">
      <c r="A40" s="8">
        <f t="shared" si="30"/>
        <v>3</v>
      </c>
      <c r="B40" s="43" t="s">
        <v>33</v>
      </c>
      <c r="C40" s="43" t="s">
        <v>4</v>
      </c>
      <c r="D40" s="42">
        <f>F40+L40+H40+J40</f>
        <v>2017</v>
      </c>
      <c r="E40" s="9">
        <v>8.92</v>
      </c>
      <c r="F40" s="39">
        <f t="shared" si="26"/>
        <v>459</v>
      </c>
      <c r="G40" s="9">
        <v>31.44</v>
      </c>
      <c r="H40" s="39">
        <f t="shared" si="27"/>
        <v>504</v>
      </c>
      <c r="I40" s="9">
        <v>31.9</v>
      </c>
      <c r="J40" s="39">
        <f t="shared" si="28"/>
        <v>498</v>
      </c>
      <c r="K40" s="9">
        <v>32.909999999999997</v>
      </c>
      <c r="L40" s="39">
        <f t="shared" si="29"/>
        <v>556</v>
      </c>
    </row>
    <row r="41" spans="1:27" s="11" customFormat="1" x14ac:dyDescent="0.25">
      <c r="A41" s="8">
        <f t="shared" si="30"/>
        <v>4</v>
      </c>
      <c r="B41" s="43" t="s">
        <v>77</v>
      </c>
      <c r="C41" s="43" t="s">
        <v>71</v>
      </c>
      <c r="D41" s="42">
        <f>F41+L41+H41+J41</f>
        <v>1902</v>
      </c>
      <c r="E41" s="9">
        <v>11.01</v>
      </c>
      <c r="F41" s="39">
        <f t="shared" si="26"/>
        <v>596</v>
      </c>
      <c r="G41" s="9">
        <v>24.36</v>
      </c>
      <c r="H41" s="39">
        <f t="shared" si="27"/>
        <v>370</v>
      </c>
      <c r="I41" s="9">
        <v>28.05</v>
      </c>
      <c r="J41" s="39">
        <f t="shared" si="28"/>
        <v>426</v>
      </c>
      <c r="K41" s="9">
        <v>30.78</v>
      </c>
      <c r="L41" s="39">
        <f t="shared" si="29"/>
        <v>510</v>
      </c>
    </row>
    <row r="42" spans="1:27" s="11" customFormat="1" x14ac:dyDescent="0.25">
      <c r="A42" s="8">
        <f t="shared" si="30"/>
        <v>5</v>
      </c>
      <c r="B42" s="43" t="s">
        <v>78</v>
      </c>
      <c r="C42" s="43" t="s">
        <v>21</v>
      </c>
      <c r="D42" s="42">
        <f>F42+L42+H42+J42</f>
        <v>1772</v>
      </c>
      <c r="E42" s="9">
        <v>9.34</v>
      </c>
      <c r="F42" s="39">
        <f t="shared" si="26"/>
        <v>486</v>
      </c>
      <c r="G42" s="9">
        <v>29.64</v>
      </c>
      <c r="H42" s="39">
        <f t="shared" si="27"/>
        <v>470</v>
      </c>
      <c r="I42" s="9">
        <v>28.05</v>
      </c>
      <c r="J42" s="39">
        <f t="shared" si="28"/>
        <v>426</v>
      </c>
      <c r="K42" s="9">
        <v>25.21</v>
      </c>
      <c r="L42" s="39">
        <f t="shared" si="29"/>
        <v>390</v>
      </c>
    </row>
    <row r="43" spans="1:27" s="11" customFormat="1" x14ac:dyDescent="0.25">
      <c r="A43" s="8">
        <f t="shared" si="30"/>
        <v>6</v>
      </c>
      <c r="B43" s="43" t="s">
        <v>72</v>
      </c>
      <c r="C43" s="43" t="s">
        <v>4</v>
      </c>
      <c r="D43" s="42">
        <f>F43+L43+H43+J43</f>
        <v>1480</v>
      </c>
      <c r="E43" s="9">
        <v>8.39</v>
      </c>
      <c r="F43" s="39">
        <f t="shared" si="26"/>
        <v>425</v>
      </c>
      <c r="G43" s="9">
        <v>29.43</v>
      </c>
      <c r="H43" s="39">
        <f t="shared" si="27"/>
        <v>466</v>
      </c>
      <c r="I43" s="9">
        <v>22.64</v>
      </c>
      <c r="J43" s="39">
        <f t="shared" si="28"/>
        <v>326</v>
      </c>
      <c r="K43" s="9">
        <v>19.2</v>
      </c>
      <c r="L43" s="39">
        <f t="shared" si="29"/>
        <v>263</v>
      </c>
    </row>
    <row r="44" spans="1:27" s="11" customFormat="1" x14ac:dyDescent="0.25">
      <c r="A44" s="8">
        <f t="shared" si="30"/>
        <v>7</v>
      </c>
      <c r="B44" s="43" t="s">
        <v>93</v>
      </c>
      <c r="C44" s="43" t="s">
        <v>70</v>
      </c>
      <c r="D44" s="42">
        <f>F44+L44+H44+J44</f>
        <v>1471</v>
      </c>
      <c r="E44" s="9">
        <v>6.83</v>
      </c>
      <c r="F44" s="39">
        <f t="shared" si="26"/>
        <v>324</v>
      </c>
      <c r="G44" s="9">
        <v>19.55</v>
      </c>
      <c r="H44" s="39">
        <f t="shared" si="27"/>
        <v>281</v>
      </c>
      <c r="I44" s="9">
        <v>21.94</v>
      </c>
      <c r="J44" s="39">
        <f t="shared" si="28"/>
        <v>313</v>
      </c>
      <c r="K44" s="9">
        <v>32.770000000000003</v>
      </c>
      <c r="L44" s="39">
        <f t="shared" si="29"/>
        <v>553</v>
      </c>
    </row>
    <row r="45" spans="1:27" s="11" customFormat="1" x14ac:dyDescent="0.25">
      <c r="A45" s="8">
        <f t="shared" si="30"/>
        <v>8</v>
      </c>
      <c r="B45" s="43" t="s">
        <v>68</v>
      </c>
      <c r="C45" s="43" t="s">
        <v>4</v>
      </c>
      <c r="D45" s="42">
        <f>F45+L45+H45+J45</f>
        <v>1326</v>
      </c>
      <c r="E45" s="9">
        <v>7.71</v>
      </c>
      <c r="F45" s="39">
        <f t="shared" si="26"/>
        <v>381</v>
      </c>
      <c r="G45" s="9">
        <v>27.71</v>
      </c>
      <c r="H45" s="39">
        <f t="shared" si="27"/>
        <v>433</v>
      </c>
      <c r="I45" s="9">
        <v>17.68</v>
      </c>
      <c r="J45" s="39">
        <f t="shared" si="28"/>
        <v>236</v>
      </c>
      <c r="K45" s="9">
        <v>19.829999999999998</v>
      </c>
      <c r="L45" s="39">
        <f t="shared" si="29"/>
        <v>276</v>
      </c>
    </row>
    <row r="46" spans="1:27" s="11" customFormat="1" x14ac:dyDescent="0.25">
      <c r="A46" s="8">
        <f t="shared" si="30"/>
        <v>9</v>
      </c>
      <c r="B46" s="43" t="s">
        <v>79</v>
      </c>
      <c r="C46" s="43" t="s">
        <v>17</v>
      </c>
      <c r="D46" s="42">
        <f>F46+L46+H46+J46</f>
        <v>1091</v>
      </c>
      <c r="E46" s="9">
        <v>7.46</v>
      </c>
      <c r="F46" s="39">
        <f t="shared" si="26"/>
        <v>365</v>
      </c>
      <c r="G46" s="9">
        <v>21.28</v>
      </c>
      <c r="H46" s="39">
        <f t="shared" si="27"/>
        <v>313</v>
      </c>
      <c r="I46" s="9">
        <v>16.11</v>
      </c>
      <c r="J46" s="39">
        <f t="shared" si="28"/>
        <v>209</v>
      </c>
      <c r="K46" s="9">
        <v>16.38</v>
      </c>
      <c r="L46" s="39">
        <f t="shared" si="29"/>
        <v>204</v>
      </c>
    </row>
    <row r="47" spans="1:27" s="11" customFormat="1" x14ac:dyDescent="0.25">
      <c r="A47" s="8">
        <f t="shared" si="30"/>
        <v>10</v>
      </c>
      <c r="B47" s="43" t="s">
        <v>95</v>
      </c>
      <c r="C47" s="43" t="s">
        <v>17</v>
      </c>
      <c r="D47" s="42">
        <f>F47+L47+H47+J47</f>
        <v>1080</v>
      </c>
      <c r="E47" s="9">
        <v>6.67</v>
      </c>
      <c r="F47" s="39">
        <f t="shared" si="26"/>
        <v>314</v>
      </c>
      <c r="G47" s="9">
        <v>21.62</v>
      </c>
      <c r="H47" s="39">
        <f t="shared" si="27"/>
        <v>319</v>
      </c>
      <c r="I47" s="9">
        <v>20.69</v>
      </c>
      <c r="J47" s="39">
        <f t="shared" si="28"/>
        <v>290</v>
      </c>
      <c r="K47" s="9">
        <v>14.09</v>
      </c>
      <c r="L47" s="39">
        <f t="shared" si="29"/>
        <v>157</v>
      </c>
    </row>
    <row r="48" spans="1:27" s="11" customFormat="1" x14ac:dyDescent="0.25">
      <c r="A48" s="8">
        <f t="shared" si="30"/>
        <v>11</v>
      </c>
      <c r="B48" s="43" t="s">
        <v>94</v>
      </c>
      <c r="C48" s="43" t="s">
        <v>89</v>
      </c>
      <c r="D48" s="42">
        <f>F48+L48+H48+J48</f>
        <v>531</v>
      </c>
      <c r="E48" s="9">
        <v>5</v>
      </c>
      <c r="F48" s="39">
        <f t="shared" si="26"/>
        <v>208</v>
      </c>
      <c r="G48" s="9">
        <v>7.77</v>
      </c>
      <c r="H48" s="39">
        <f t="shared" si="27"/>
        <v>67</v>
      </c>
      <c r="I48" s="9">
        <v>11.8</v>
      </c>
      <c r="J48" s="39">
        <f t="shared" si="28"/>
        <v>134</v>
      </c>
      <c r="K48" s="9">
        <v>12.38</v>
      </c>
      <c r="L48" s="39">
        <f t="shared" si="29"/>
        <v>122</v>
      </c>
    </row>
    <row r="49" spans="1:12" s="11" customFormat="1" x14ac:dyDescent="0.25">
      <c r="A49" s="12"/>
      <c r="B49" s="47"/>
      <c r="C49" s="47"/>
      <c r="D49" s="48"/>
      <c r="E49" s="49"/>
      <c r="F49" s="50"/>
      <c r="G49" s="49"/>
      <c r="H49" s="51"/>
      <c r="I49" s="49"/>
      <c r="J49" s="51"/>
      <c r="K49" s="49"/>
      <c r="L49" s="51"/>
    </row>
    <row r="50" spans="1:12" s="11" customFormat="1" x14ac:dyDescent="0.25"/>
    <row r="51" spans="1:12" s="11" customFormat="1" x14ac:dyDescent="0.25">
      <c r="A51" s="40"/>
      <c r="B51" s="45" t="s">
        <v>69</v>
      </c>
      <c r="C51" s="45" t="s">
        <v>8</v>
      </c>
      <c r="D51" s="45" t="s">
        <v>103</v>
      </c>
      <c r="E51" s="54" t="s">
        <v>0</v>
      </c>
      <c r="F51" s="55"/>
      <c r="G51" s="54" t="s">
        <v>3</v>
      </c>
      <c r="H51" s="55"/>
      <c r="I51" s="54" t="s">
        <v>1</v>
      </c>
      <c r="J51" s="55"/>
      <c r="K51" s="56" t="s">
        <v>2</v>
      </c>
      <c r="L51" s="55"/>
    </row>
    <row r="52" spans="1:12" s="11" customFormat="1" x14ac:dyDescent="0.25">
      <c r="A52" s="7">
        <v>1</v>
      </c>
      <c r="B52" s="41" t="s">
        <v>9</v>
      </c>
      <c r="C52" s="41" t="s">
        <v>5</v>
      </c>
      <c r="D52" s="42">
        <f>F52+L52+H52+J52</f>
        <v>3310</v>
      </c>
      <c r="E52" s="9">
        <v>16.760000000000002</v>
      </c>
      <c r="F52" s="39">
        <f t="shared" ref="F52:F55" si="31">ROUNDDOWN(51.39*((E52)-1.5)^1.05,0)</f>
        <v>898</v>
      </c>
      <c r="G52" s="9">
        <v>41.61</v>
      </c>
      <c r="H52" s="39">
        <f t="shared" ref="H52:H55" si="32">ROUNDDOWN(10.14*((G52)-7)^1.08,0)</f>
        <v>465</v>
      </c>
      <c r="I52" s="9">
        <v>53.7</v>
      </c>
      <c r="J52" s="39">
        <f t="shared" ref="J52:J55" si="33">ROUNDDOWN(12.91*((I52)-4)^1.1,0)</f>
        <v>948</v>
      </c>
      <c r="K52" s="9">
        <v>69.3</v>
      </c>
      <c r="L52" s="39">
        <f t="shared" ref="L52:L55" si="34">ROUNDDOWN(13.0449*((K52)-7)^1.05,0)</f>
        <v>999</v>
      </c>
    </row>
    <row r="53" spans="1:12" s="11" customFormat="1" x14ac:dyDescent="0.25">
      <c r="A53" s="8">
        <f>A52+1</f>
        <v>2</v>
      </c>
      <c r="B53" s="43" t="s">
        <v>73</v>
      </c>
      <c r="C53" s="43" t="s">
        <v>4</v>
      </c>
      <c r="D53" s="42">
        <f>F53+L53+H53+J53</f>
        <v>1504</v>
      </c>
      <c r="E53" s="9">
        <v>9.94</v>
      </c>
      <c r="F53" s="39">
        <f t="shared" si="31"/>
        <v>482</v>
      </c>
      <c r="G53" s="9">
        <v>29.79</v>
      </c>
      <c r="H53" s="39">
        <f t="shared" si="32"/>
        <v>296</v>
      </c>
      <c r="I53" s="9">
        <v>29.68</v>
      </c>
      <c r="J53" s="39">
        <f t="shared" si="33"/>
        <v>458</v>
      </c>
      <c r="K53" s="9">
        <v>24.85</v>
      </c>
      <c r="L53" s="39">
        <f t="shared" si="34"/>
        <v>268</v>
      </c>
    </row>
    <row r="54" spans="1:12" s="11" customFormat="1" x14ac:dyDescent="0.25">
      <c r="A54" s="8">
        <f>A53+1</f>
        <v>3</v>
      </c>
      <c r="B54" s="43" t="s">
        <v>13</v>
      </c>
      <c r="C54" s="43" t="s">
        <v>4</v>
      </c>
      <c r="D54" s="42">
        <f>F54+L54+H54+J54</f>
        <v>1398</v>
      </c>
      <c r="E54" s="9">
        <v>9.3800000000000008</v>
      </c>
      <c r="F54" s="39">
        <f t="shared" si="31"/>
        <v>448</v>
      </c>
      <c r="G54" s="9">
        <v>30.85</v>
      </c>
      <c r="H54" s="39">
        <f t="shared" si="32"/>
        <v>311</v>
      </c>
      <c r="I54" s="9">
        <v>27.06</v>
      </c>
      <c r="J54" s="39">
        <f t="shared" si="33"/>
        <v>407</v>
      </c>
      <c r="K54" s="9">
        <v>22.57</v>
      </c>
      <c r="L54" s="39">
        <f t="shared" si="34"/>
        <v>232</v>
      </c>
    </row>
    <row r="55" spans="1:12" s="11" customFormat="1" x14ac:dyDescent="0.25">
      <c r="A55" s="8">
        <f>A54+1</f>
        <v>4</v>
      </c>
      <c r="B55" s="43" t="s">
        <v>12</v>
      </c>
      <c r="C55" s="43" t="s">
        <v>4</v>
      </c>
      <c r="D55" s="42">
        <f>F55+L55+H55+J55</f>
        <v>1079</v>
      </c>
      <c r="E55" s="9">
        <v>7.51</v>
      </c>
      <c r="F55" s="39">
        <f t="shared" si="31"/>
        <v>337</v>
      </c>
      <c r="G55" s="9">
        <v>18.079999999999998</v>
      </c>
      <c r="H55" s="39">
        <f t="shared" si="32"/>
        <v>136</v>
      </c>
      <c r="I55" s="9">
        <v>17.34</v>
      </c>
      <c r="J55" s="39">
        <f t="shared" si="33"/>
        <v>223</v>
      </c>
      <c r="K55" s="9">
        <v>32.04</v>
      </c>
      <c r="L55" s="39">
        <f t="shared" si="34"/>
        <v>383</v>
      </c>
    </row>
    <row r="56" spans="1:12" s="11" customFormat="1" x14ac:dyDescent="0.25">
      <c r="A56" s="12"/>
      <c r="B56" s="47"/>
      <c r="C56" s="47"/>
      <c r="D56" s="53"/>
      <c r="E56" s="14"/>
      <c r="F56" s="16"/>
      <c r="G56" s="14"/>
      <c r="H56" s="15"/>
      <c r="I56" s="14"/>
      <c r="J56" s="15"/>
      <c r="K56" s="14"/>
      <c r="L56" s="15"/>
    </row>
    <row r="57" spans="1:12" s="11" customFormat="1" x14ac:dyDescent="0.25"/>
    <row r="58" spans="1:12" s="11" customFormat="1" x14ac:dyDescent="0.25">
      <c r="A58" s="40"/>
      <c r="B58" s="45" t="s">
        <v>24</v>
      </c>
      <c r="C58" s="45" t="s">
        <v>8</v>
      </c>
      <c r="D58" s="45" t="s">
        <v>103</v>
      </c>
      <c r="E58" s="54" t="s">
        <v>0</v>
      </c>
      <c r="F58" s="55"/>
      <c r="G58" s="54" t="s">
        <v>3</v>
      </c>
      <c r="H58" s="55"/>
      <c r="I58" s="54" t="s">
        <v>1</v>
      </c>
      <c r="J58" s="55"/>
      <c r="K58" s="56" t="s">
        <v>2</v>
      </c>
      <c r="L58" s="55"/>
    </row>
    <row r="59" spans="1:12" s="11" customFormat="1" x14ac:dyDescent="0.25">
      <c r="A59" s="7">
        <v>1</v>
      </c>
      <c r="B59" s="41" t="s">
        <v>37</v>
      </c>
      <c r="C59" s="41" t="s">
        <v>71</v>
      </c>
      <c r="D59" s="42">
        <f>F59+L59+H59+J59</f>
        <v>2178</v>
      </c>
      <c r="E59" s="9">
        <v>8.44</v>
      </c>
      <c r="F59" s="39">
        <f t="shared" ref="F59:F61" si="35">ROUNDDOWN(56.0211*((E59)-1.5)^1.05,0)</f>
        <v>428</v>
      </c>
      <c r="G59" s="9">
        <v>26.96</v>
      </c>
      <c r="H59" s="39">
        <f t="shared" ref="H59:H61" si="36">ROUNDDOWN(15.9803*((G59)-3.8)^1.04,0)</f>
        <v>419</v>
      </c>
      <c r="I59" s="9">
        <v>30.51</v>
      </c>
      <c r="J59" s="39">
        <f t="shared" ref="J59:J61" si="37">ROUNDDOWN(12.3311*((I59)-3)^1.1,0)</f>
        <v>472</v>
      </c>
      <c r="K59" s="9">
        <v>46.71</v>
      </c>
      <c r="L59" s="39">
        <f t="shared" ref="L59:L61" si="38">ROUNDDOWN(17.5458*((K59)-6)^1.05,0)</f>
        <v>859</v>
      </c>
    </row>
    <row r="60" spans="1:12" s="11" customFormat="1" x14ac:dyDescent="0.25">
      <c r="A60" s="8">
        <f>A59+1</f>
        <v>2</v>
      </c>
      <c r="B60" s="43" t="s">
        <v>29</v>
      </c>
      <c r="C60" s="43" t="s">
        <v>4</v>
      </c>
      <c r="D60" s="42">
        <f>F60+L60+H60+J60</f>
        <v>2038</v>
      </c>
      <c r="E60" s="9">
        <v>9.0299999999999994</v>
      </c>
      <c r="F60" s="39">
        <f t="shared" si="35"/>
        <v>466</v>
      </c>
      <c r="G60" s="9">
        <v>32.76</v>
      </c>
      <c r="H60" s="39">
        <f t="shared" si="36"/>
        <v>529</v>
      </c>
      <c r="I60" s="9">
        <v>31.21</v>
      </c>
      <c r="J60" s="39">
        <f t="shared" si="37"/>
        <v>485</v>
      </c>
      <c r="K60" s="9">
        <v>32.99</v>
      </c>
      <c r="L60" s="39">
        <f t="shared" si="38"/>
        <v>558</v>
      </c>
    </row>
    <row r="61" spans="1:12" s="11" customFormat="1" x14ac:dyDescent="0.25">
      <c r="A61" s="8">
        <f>A60+1</f>
        <v>3</v>
      </c>
      <c r="B61" s="43" t="s">
        <v>38</v>
      </c>
      <c r="C61" s="43" t="s">
        <v>4</v>
      </c>
      <c r="D61" s="42">
        <f>F61+L61+H61+J61</f>
        <v>1809</v>
      </c>
      <c r="E61" s="9">
        <v>8.0500000000000007</v>
      </c>
      <c r="F61" s="39">
        <f t="shared" si="35"/>
        <v>403</v>
      </c>
      <c r="G61" s="9">
        <v>28.18</v>
      </c>
      <c r="H61" s="39">
        <f t="shared" si="36"/>
        <v>442</v>
      </c>
      <c r="I61" s="9">
        <v>21.85</v>
      </c>
      <c r="J61" s="39">
        <f t="shared" si="37"/>
        <v>311</v>
      </c>
      <c r="K61" s="9">
        <v>37.369999999999997</v>
      </c>
      <c r="L61" s="39">
        <f t="shared" si="38"/>
        <v>653</v>
      </c>
    </row>
    <row r="62" spans="1:12" s="11" customFormat="1" x14ac:dyDescent="0.25">
      <c r="A62" s="12"/>
      <c r="B62" s="47"/>
      <c r="C62" s="47"/>
      <c r="D62" s="53"/>
      <c r="E62" s="14"/>
      <c r="F62" s="16"/>
      <c r="G62" s="14"/>
      <c r="H62" s="15"/>
      <c r="I62" s="14"/>
      <c r="J62" s="15"/>
      <c r="K62" s="14"/>
      <c r="L62" s="15"/>
    </row>
    <row r="63" spans="1:12" s="11" customFormat="1" x14ac:dyDescent="0.25"/>
    <row r="64" spans="1:12" s="11" customFormat="1" x14ac:dyDescent="0.25">
      <c r="A64" s="40"/>
      <c r="B64" s="45" t="s">
        <v>22</v>
      </c>
      <c r="C64" s="45" t="s">
        <v>8</v>
      </c>
      <c r="D64" s="45" t="s">
        <v>103</v>
      </c>
      <c r="E64" s="54" t="s">
        <v>0</v>
      </c>
      <c r="F64" s="55"/>
      <c r="G64" s="54" t="s">
        <v>3</v>
      </c>
      <c r="H64" s="55"/>
      <c r="I64" s="54" t="s">
        <v>1</v>
      </c>
      <c r="J64" s="55"/>
      <c r="K64" s="56" t="s">
        <v>2</v>
      </c>
      <c r="L64" s="55"/>
    </row>
    <row r="65" spans="1:12" s="11" customFormat="1" x14ac:dyDescent="0.25">
      <c r="A65" s="8">
        <f>A64+1</f>
        <v>1</v>
      </c>
      <c r="B65" s="41" t="s">
        <v>6</v>
      </c>
      <c r="C65" s="41" t="s">
        <v>4</v>
      </c>
      <c r="D65" s="42">
        <f>F65+L65+H65+J65</f>
        <v>1883</v>
      </c>
      <c r="E65" s="9">
        <v>10.68</v>
      </c>
      <c r="F65" s="39">
        <f t="shared" ref="F65:F68" si="39">ROUNDDOWN(51.39*((E65)-1.5)^1.05,0)</f>
        <v>527</v>
      </c>
      <c r="G65" s="9">
        <v>27.82</v>
      </c>
      <c r="H65" s="39">
        <f t="shared" ref="H65:H68" si="40">ROUNDDOWN(10.14*((G65)-7)^1.08,0)</f>
        <v>269</v>
      </c>
      <c r="I65" s="9">
        <v>36.1</v>
      </c>
      <c r="J65" s="39">
        <f t="shared" ref="J65:J68" si="41">ROUNDDOWN(12.91*((I65)-4)^1.1,0)</f>
        <v>586</v>
      </c>
      <c r="K65" s="9">
        <v>39.299999999999997</v>
      </c>
      <c r="L65" s="39">
        <f t="shared" ref="L65:L68" si="42">ROUNDDOWN(13.0449*((K65)-7)^1.05,0)</f>
        <v>501</v>
      </c>
    </row>
    <row r="66" spans="1:12" s="11" customFormat="1" x14ac:dyDescent="0.25">
      <c r="A66" s="8">
        <f>A65+1</f>
        <v>2</v>
      </c>
      <c r="B66" s="43" t="s">
        <v>96</v>
      </c>
      <c r="C66" s="43" t="s">
        <v>71</v>
      </c>
      <c r="D66" s="42">
        <f>F66+L66+H66+J66</f>
        <v>1756</v>
      </c>
      <c r="E66" s="9">
        <v>8.67</v>
      </c>
      <c r="F66" s="39">
        <f t="shared" si="39"/>
        <v>406</v>
      </c>
      <c r="G66" s="9">
        <v>27.75</v>
      </c>
      <c r="H66" s="39">
        <f t="shared" si="40"/>
        <v>268</v>
      </c>
      <c r="I66" s="9">
        <v>30.94</v>
      </c>
      <c r="J66" s="39">
        <f t="shared" si="41"/>
        <v>483</v>
      </c>
      <c r="K66" s="9">
        <v>45.31</v>
      </c>
      <c r="L66" s="39">
        <f t="shared" si="42"/>
        <v>599</v>
      </c>
    </row>
    <row r="67" spans="1:12" s="11" customFormat="1" x14ac:dyDescent="0.25">
      <c r="A67" s="8">
        <f>A66+1</f>
        <v>3</v>
      </c>
      <c r="B67" s="43" t="s">
        <v>23</v>
      </c>
      <c r="C67" s="43" t="s">
        <v>21</v>
      </c>
      <c r="D67" s="42">
        <f>F67+L67+H67+J67</f>
        <v>1712</v>
      </c>
      <c r="E67" s="9">
        <v>9.3699999999999992</v>
      </c>
      <c r="F67" s="39">
        <f t="shared" si="39"/>
        <v>448</v>
      </c>
      <c r="G67" s="9">
        <v>24.61</v>
      </c>
      <c r="H67" s="39">
        <f t="shared" si="40"/>
        <v>224</v>
      </c>
      <c r="I67" s="9">
        <v>33.22</v>
      </c>
      <c r="J67" s="39">
        <f t="shared" si="41"/>
        <v>528</v>
      </c>
      <c r="K67" s="9">
        <v>39.979999999999997</v>
      </c>
      <c r="L67" s="39">
        <f t="shared" si="42"/>
        <v>512</v>
      </c>
    </row>
    <row r="68" spans="1:12" s="11" customFormat="1" x14ac:dyDescent="0.25">
      <c r="A68" s="8">
        <f>A67+1</f>
        <v>4</v>
      </c>
      <c r="B68" s="43" t="s">
        <v>7</v>
      </c>
      <c r="C68" s="44" t="s">
        <v>4</v>
      </c>
      <c r="D68" s="42">
        <f>F68+L68+H68+J68</f>
        <v>1457</v>
      </c>
      <c r="E68" s="9">
        <v>8.1300000000000008</v>
      </c>
      <c r="F68" s="39">
        <f t="shared" si="39"/>
        <v>374</v>
      </c>
      <c r="G68" s="9">
        <v>32.49</v>
      </c>
      <c r="H68" s="39">
        <f t="shared" si="40"/>
        <v>334</v>
      </c>
      <c r="I68" s="9">
        <v>29.23</v>
      </c>
      <c r="J68" s="39">
        <f t="shared" si="41"/>
        <v>449</v>
      </c>
      <c r="K68" s="9">
        <v>26.87</v>
      </c>
      <c r="L68" s="39">
        <f t="shared" si="42"/>
        <v>300</v>
      </c>
    </row>
    <row r="69" spans="1:12" s="11" customFormat="1" x14ac:dyDescent="0.25">
      <c r="A69" s="12"/>
      <c r="B69" s="47"/>
      <c r="C69" s="47"/>
      <c r="D69" s="48"/>
      <c r="E69" s="49"/>
      <c r="F69" s="50"/>
      <c r="G69" s="49"/>
      <c r="H69" s="51"/>
      <c r="I69" s="49"/>
      <c r="J69" s="51"/>
      <c r="K69" s="49"/>
      <c r="L69" s="51"/>
    </row>
    <row r="70" spans="1:12" s="11" customFormat="1" x14ac:dyDescent="0.25"/>
    <row r="71" spans="1:12" s="11" customFormat="1" x14ac:dyDescent="0.25">
      <c r="A71" s="40"/>
      <c r="B71" s="45" t="s">
        <v>42</v>
      </c>
      <c r="C71" s="45" t="s">
        <v>8</v>
      </c>
      <c r="D71" s="45" t="s">
        <v>103</v>
      </c>
      <c r="E71" s="54" t="s">
        <v>0</v>
      </c>
      <c r="F71" s="55"/>
      <c r="G71" s="54" t="s">
        <v>3</v>
      </c>
      <c r="H71" s="55"/>
      <c r="I71" s="54" t="s">
        <v>1</v>
      </c>
      <c r="J71" s="55"/>
      <c r="K71" s="56" t="s">
        <v>2</v>
      </c>
      <c r="L71" s="55"/>
    </row>
    <row r="72" spans="1:12" s="11" customFormat="1" x14ac:dyDescent="0.25">
      <c r="A72" s="7">
        <v>1</v>
      </c>
      <c r="B72" s="43" t="s">
        <v>98</v>
      </c>
      <c r="C72" s="43" t="s">
        <v>28</v>
      </c>
      <c r="D72" s="42">
        <f>F72+L72+H72+J72</f>
        <v>2187</v>
      </c>
      <c r="E72" s="9">
        <v>11.31</v>
      </c>
      <c r="F72" s="39">
        <f t="shared" ref="F72:F73" si="43">ROUNDDOWN(56.0211*((E72)-1.5)^1.05,0)</f>
        <v>616</v>
      </c>
      <c r="G72" s="9">
        <v>25.46</v>
      </c>
      <c r="H72" s="39">
        <f t="shared" ref="H72:H73" si="44">ROUNDDOWN(15.9803*((G72)-3.8)^1.04,0)</f>
        <v>391</v>
      </c>
      <c r="I72" s="9">
        <v>29.37</v>
      </c>
      <c r="J72" s="39">
        <f t="shared" ref="J72:J73" si="45">ROUNDDOWN(12.3311*((I72)-3)^1.1,0)</f>
        <v>451</v>
      </c>
      <c r="K72" s="9">
        <v>40.799999999999997</v>
      </c>
      <c r="L72" s="39">
        <f t="shared" ref="L72:L73" si="46">ROUNDDOWN(17.5458*((K72)-6)^1.05,0)</f>
        <v>729</v>
      </c>
    </row>
    <row r="73" spans="1:12" s="11" customFormat="1" x14ac:dyDescent="0.25">
      <c r="A73" s="8">
        <f>A72+1</f>
        <v>2</v>
      </c>
      <c r="B73" s="43" t="s">
        <v>97</v>
      </c>
      <c r="C73" s="43" t="s">
        <v>28</v>
      </c>
      <c r="D73" s="42">
        <f>F73+L73+H73+J73</f>
        <v>2158</v>
      </c>
      <c r="E73" s="9">
        <v>9.0399999999999991</v>
      </c>
      <c r="F73" s="39">
        <f t="shared" si="43"/>
        <v>467</v>
      </c>
      <c r="G73" s="9">
        <v>28.46</v>
      </c>
      <c r="H73" s="39">
        <f t="shared" si="44"/>
        <v>447</v>
      </c>
      <c r="I73" s="9">
        <v>26.46</v>
      </c>
      <c r="J73" s="39">
        <f t="shared" si="45"/>
        <v>396</v>
      </c>
      <c r="K73" s="9">
        <v>46.19</v>
      </c>
      <c r="L73" s="39">
        <f t="shared" si="46"/>
        <v>848</v>
      </c>
    </row>
    <row r="74" spans="1:12" s="11" customFormat="1" x14ac:dyDescent="0.25">
      <c r="A74" s="12"/>
      <c r="B74" s="47"/>
      <c r="C74" s="47"/>
      <c r="D74" s="53"/>
      <c r="E74" s="14"/>
      <c r="F74" s="16"/>
      <c r="G74" s="14"/>
      <c r="H74" s="15"/>
      <c r="I74" s="14"/>
      <c r="J74" s="15"/>
      <c r="K74" s="14"/>
      <c r="L74" s="15"/>
    </row>
    <row r="75" spans="1:12" s="11" customFormat="1" x14ac:dyDescent="0.25"/>
    <row r="76" spans="1:12" s="11" customFormat="1" x14ac:dyDescent="0.25">
      <c r="A76" s="40"/>
      <c r="B76" s="45" t="s">
        <v>43</v>
      </c>
      <c r="C76" s="45" t="s">
        <v>8</v>
      </c>
      <c r="D76" s="45" t="s">
        <v>103</v>
      </c>
      <c r="E76" s="54" t="s">
        <v>0</v>
      </c>
      <c r="F76" s="55"/>
      <c r="G76" s="54" t="s">
        <v>3</v>
      </c>
      <c r="H76" s="55"/>
      <c r="I76" s="54" t="s">
        <v>1</v>
      </c>
      <c r="J76" s="55"/>
      <c r="K76" s="56" t="s">
        <v>2</v>
      </c>
      <c r="L76" s="55"/>
    </row>
    <row r="77" spans="1:12" s="11" customFormat="1" x14ac:dyDescent="0.25">
      <c r="A77" s="7">
        <v>1</v>
      </c>
      <c r="B77" s="41" t="s">
        <v>66</v>
      </c>
      <c r="C77" s="41" t="s">
        <v>4</v>
      </c>
      <c r="D77" s="42">
        <f>F77+L77+H77+J77</f>
        <v>1871</v>
      </c>
      <c r="E77" s="9">
        <v>9.23</v>
      </c>
      <c r="F77" s="39">
        <f t="shared" ref="F77" si="47">ROUNDDOWN(56.0211*((E77)-1.5)^1.05,0)</f>
        <v>479</v>
      </c>
      <c r="G77" s="9">
        <v>33.020000000000003</v>
      </c>
      <c r="H77" s="39">
        <f>ROUNDDOWN(15.9803*((G77)-3.8)^1.04,0)</f>
        <v>534</v>
      </c>
      <c r="I77" s="9">
        <v>26.94</v>
      </c>
      <c r="J77" s="39">
        <f>ROUNDDOWN(12.3311*((I77)-3)^1.1,0)</f>
        <v>405</v>
      </c>
      <c r="K77" s="9">
        <v>28.15</v>
      </c>
      <c r="L77" s="39">
        <f>ROUNDDOWN(17.5458*((K77)-6)^1.05,0)</f>
        <v>453</v>
      </c>
    </row>
    <row r="78" spans="1:12" s="11" customFormat="1" x14ac:dyDescent="0.25">
      <c r="A78" s="12"/>
      <c r="B78" s="47"/>
      <c r="C78" s="47"/>
      <c r="D78" s="53"/>
      <c r="E78" s="14"/>
      <c r="F78" s="16"/>
      <c r="G78" s="14"/>
      <c r="H78" s="15"/>
      <c r="I78" s="14"/>
      <c r="J78" s="15"/>
      <c r="K78" s="14"/>
      <c r="L78" s="15"/>
    </row>
    <row r="79" spans="1:12" s="11" customFormat="1" x14ac:dyDescent="0.25"/>
    <row r="80" spans="1:12" s="11" customFormat="1" x14ac:dyDescent="0.25">
      <c r="A80" s="40"/>
      <c r="B80" s="45" t="s">
        <v>44</v>
      </c>
      <c r="C80" s="45" t="s">
        <v>8</v>
      </c>
      <c r="D80" s="45" t="s">
        <v>103</v>
      </c>
      <c r="E80" s="54" t="s">
        <v>0</v>
      </c>
      <c r="F80" s="55"/>
      <c r="G80" s="54" t="s">
        <v>3</v>
      </c>
      <c r="H80" s="55"/>
      <c r="I80" s="54" t="s">
        <v>1</v>
      </c>
      <c r="J80" s="55"/>
      <c r="K80" s="56" t="s">
        <v>2</v>
      </c>
      <c r="L80" s="55"/>
    </row>
    <row r="81" spans="1:12" s="11" customFormat="1" x14ac:dyDescent="0.25">
      <c r="A81" s="7">
        <v>1</v>
      </c>
      <c r="B81" s="43" t="s">
        <v>100</v>
      </c>
      <c r="C81" s="43" t="s">
        <v>101</v>
      </c>
      <c r="D81" s="42">
        <f>F81+L81+H81+J81</f>
        <v>2259</v>
      </c>
      <c r="E81" s="9">
        <v>13.33</v>
      </c>
      <c r="F81" s="39">
        <f t="shared" ref="F81:F82" si="48">ROUNDDOWN(56.0211*((E81)-1.5)^1.05,0)</f>
        <v>749</v>
      </c>
      <c r="G81" s="9">
        <v>30.25</v>
      </c>
      <c r="H81" s="39">
        <f t="shared" ref="H81:H82" si="49">ROUNDDOWN(15.9803*((G81)-3.8)^1.04,0)</f>
        <v>481</v>
      </c>
      <c r="I81" s="9">
        <v>34.200000000000003</v>
      </c>
      <c r="J81" s="39">
        <f t="shared" ref="J81:J82" si="50">ROUNDDOWN(12.3311*((I81)-3)^1.1,0)</f>
        <v>542</v>
      </c>
      <c r="K81" s="9">
        <v>29.72</v>
      </c>
      <c r="L81" s="39">
        <f t="shared" ref="L81:L82" si="51">ROUNDDOWN(17.5458*((K81)-6)^1.05,0)</f>
        <v>487</v>
      </c>
    </row>
    <row r="82" spans="1:12" s="11" customFormat="1" x14ac:dyDescent="0.25">
      <c r="A82" s="8">
        <f>A81+1</f>
        <v>2</v>
      </c>
      <c r="B82" s="43" t="s">
        <v>99</v>
      </c>
      <c r="C82" s="43" t="s">
        <v>101</v>
      </c>
      <c r="D82" s="42">
        <f>F82+L82+H82+J82</f>
        <v>2025</v>
      </c>
      <c r="E82" s="9">
        <v>11.47</v>
      </c>
      <c r="F82" s="39">
        <f t="shared" si="48"/>
        <v>626</v>
      </c>
      <c r="G82" s="9">
        <v>21.78</v>
      </c>
      <c r="H82" s="39">
        <f t="shared" si="49"/>
        <v>322</v>
      </c>
      <c r="I82" s="9">
        <v>34.659999999999997</v>
      </c>
      <c r="J82" s="39">
        <f t="shared" si="50"/>
        <v>551</v>
      </c>
      <c r="K82" s="9">
        <v>31.5</v>
      </c>
      <c r="L82" s="39">
        <f t="shared" si="51"/>
        <v>526</v>
      </c>
    </row>
    <row r="83" spans="1:12" s="11" customFormat="1" x14ac:dyDescent="0.25">
      <c r="A83" s="12"/>
      <c r="B83" s="47"/>
      <c r="C83" s="47"/>
      <c r="D83" s="53"/>
      <c r="E83" s="14"/>
      <c r="F83" s="16"/>
      <c r="G83" s="14"/>
      <c r="H83" s="15"/>
      <c r="I83" s="14"/>
      <c r="J83" s="15"/>
      <c r="K83" s="14"/>
      <c r="L83" s="15"/>
    </row>
    <row r="84" spans="1:12" s="11" customFormat="1" x14ac:dyDescent="0.25"/>
    <row r="85" spans="1:12" s="11" customFormat="1" x14ac:dyDescent="0.25">
      <c r="A85" s="40"/>
      <c r="B85" s="45" t="s">
        <v>45</v>
      </c>
      <c r="C85" s="45" t="s">
        <v>8</v>
      </c>
      <c r="D85" s="45" t="s">
        <v>103</v>
      </c>
      <c r="E85" s="54" t="s">
        <v>0</v>
      </c>
      <c r="F85" s="55"/>
      <c r="G85" s="54" t="s">
        <v>3</v>
      </c>
      <c r="H85" s="55"/>
      <c r="I85" s="54" t="s">
        <v>1</v>
      </c>
      <c r="J85" s="55"/>
      <c r="K85" s="56" t="s">
        <v>2</v>
      </c>
      <c r="L85" s="55"/>
    </row>
    <row r="86" spans="1:12" s="11" customFormat="1" x14ac:dyDescent="0.25">
      <c r="A86" s="8">
        <v>1</v>
      </c>
      <c r="B86" s="43" t="s">
        <v>102</v>
      </c>
      <c r="C86" s="43" t="s">
        <v>41</v>
      </c>
      <c r="D86" s="42">
        <f>F86+L86+H86+J86</f>
        <v>2219</v>
      </c>
      <c r="E86" s="5">
        <v>10.25</v>
      </c>
      <c r="F86" s="39">
        <f>ROUNDDOWN(51.39*((E86*Lähtötiedot!$C$15)-1.5)^1.05,0)</f>
        <v>607</v>
      </c>
      <c r="G86" s="5">
        <v>42.38</v>
      </c>
      <c r="H86" s="39">
        <f>ROUNDDOWN(10.14*((G86*Lähtötiedot!$E$15)-7)^1.08,0)</f>
        <v>619</v>
      </c>
      <c r="I86" s="5">
        <v>29.63</v>
      </c>
      <c r="J86" s="39">
        <f>ROUNDDOWN(12.91*((I86*Lähtötiedot!$D$15)-4)^1.1,0)</f>
        <v>470</v>
      </c>
      <c r="K86" s="38">
        <v>34.26</v>
      </c>
      <c r="L86" s="39">
        <f>ROUNDDOWN(13.0449*((K86*Lähtötiedot!$B$15)-7)^1.05,0)</f>
        <v>523</v>
      </c>
    </row>
    <row r="87" spans="1:12" s="11" customFormat="1" x14ac:dyDescent="0.25">
      <c r="A87" s="12"/>
      <c r="B87" s="47"/>
      <c r="C87" s="47"/>
      <c r="D87" s="53"/>
      <c r="E87" s="14"/>
      <c r="F87" s="16"/>
      <c r="G87" s="14"/>
      <c r="H87" s="15"/>
      <c r="I87" s="14"/>
      <c r="J87" s="15"/>
      <c r="K87" s="14"/>
      <c r="L87" s="15"/>
    </row>
    <row r="88" spans="1:12" s="11" customFormat="1" x14ac:dyDescent="0.25"/>
    <row r="89" spans="1:12" s="11" customFormat="1" x14ac:dyDescent="0.25"/>
    <row r="90" spans="1:12" s="11" customFormat="1" x14ac:dyDescent="0.25"/>
    <row r="91" spans="1:12" s="11" customFormat="1" x14ac:dyDescent="0.25"/>
    <row r="92" spans="1:12" s="11" customFormat="1" x14ac:dyDescent="0.25"/>
    <row r="93" spans="1:12" s="11" customFormat="1" x14ac:dyDescent="0.25"/>
    <row r="94" spans="1:12" s="11" customFormat="1" x14ac:dyDescent="0.25"/>
    <row r="95" spans="1:12" s="11" customFormat="1" x14ac:dyDescent="0.25"/>
    <row r="96" spans="1:12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</sheetData>
  <sortState ref="B4:L1811">
    <sortCondition descending="1" ref="D4:D1811"/>
  </sortState>
  <mergeCells count="88">
    <mergeCell ref="R22:S22"/>
    <mergeCell ref="X22:Y22"/>
    <mergeCell ref="T22:U22"/>
    <mergeCell ref="V22:W22"/>
    <mergeCell ref="Z22:AA22"/>
    <mergeCell ref="R37:S37"/>
    <mergeCell ref="X37:Y37"/>
    <mergeCell ref="T37:U37"/>
    <mergeCell ref="V37:W37"/>
    <mergeCell ref="Z37:AA37"/>
    <mergeCell ref="R32:S32"/>
    <mergeCell ref="X32:Y32"/>
    <mergeCell ref="T32:U32"/>
    <mergeCell ref="V32:W32"/>
    <mergeCell ref="Z32:AA32"/>
    <mergeCell ref="R28:S28"/>
    <mergeCell ref="X28:Y28"/>
    <mergeCell ref="T28:U28"/>
    <mergeCell ref="V28:W28"/>
    <mergeCell ref="Z28:AA28"/>
    <mergeCell ref="E80:F80"/>
    <mergeCell ref="K80:L80"/>
    <mergeCell ref="G80:H80"/>
    <mergeCell ref="I80:J80"/>
    <mergeCell ref="E85:F85"/>
    <mergeCell ref="K85:L85"/>
    <mergeCell ref="G85:H85"/>
    <mergeCell ref="I85:J85"/>
    <mergeCell ref="E71:F71"/>
    <mergeCell ref="K71:L71"/>
    <mergeCell ref="G71:H71"/>
    <mergeCell ref="I71:J71"/>
    <mergeCell ref="E76:F76"/>
    <mergeCell ref="K76:L76"/>
    <mergeCell ref="G76:H76"/>
    <mergeCell ref="I76:J76"/>
    <mergeCell ref="E58:F58"/>
    <mergeCell ref="K58:L58"/>
    <mergeCell ref="G58:H58"/>
    <mergeCell ref="I58:J58"/>
    <mergeCell ref="E64:F64"/>
    <mergeCell ref="K64:L64"/>
    <mergeCell ref="G64:H64"/>
    <mergeCell ref="I64:J64"/>
    <mergeCell ref="E37:F37"/>
    <mergeCell ref="K37:L37"/>
    <mergeCell ref="G37:H37"/>
    <mergeCell ref="I37:J37"/>
    <mergeCell ref="E51:F51"/>
    <mergeCell ref="K51:L51"/>
    <mergeCell ref="G51:H51"/>
    <mergeCell ref="I51:J51"/>
    <mergeCell ref="R17:S17"/>
    <mergeCell ref="X17:Y17"/>
    <mergeCell ref="T17:U17"/>
    <mergeCell ref="V17:W17"/>
    <mergeCell ref="Z17:AA17"/>
    <mergeCell ref="Z3:AA3"/>
    <mergeCell ref="R3:S3"/>
    <mergeCell ref="X3:Y3"/>
    <mergeCell ref="T3:U3"/>
    <mergeCell ref="V3:W3"/>
    <mergeCell ref="T11:U11"/>
    <mergeCell ref="V11:W11"/>
    <mergeCell ref="Z11:AA11"/>
    <mergeCell ref="R7:S7"/>
    <mergeCell ref="E14:F14"/>
    <mergeCell ref="K14:L14"/>
    <mergeCell ref="G14:H14"/>
    <mergeCell ref="I14:J14"/>
    <mergeCell ref="X7:Y7"/>
    <mergeCell ref="T7:U7"/>
    <mergeCell ref="V7:W7"/>
    <mergeCell ref="Z7:AA7"/>
    <mergeCell ref="R11:S11"/>
    <mergeCell ref="X11:Y11"/>
    <mergeCell ref="E28:F28"/>
    <mergeCell ref="K28:L28"/>
    <mergeCell ref="G28:H28"/>
    <mergeCell ref="I28:J28"/>
    <mergeCell ref="E3:F3"/>
    <mergeCell ref="K3:L3"/>
    <mergeCell ref="G3:H3"/>
    <mergeCell ref="I3:J3"/>
    <mergeCell ref="E8:F8"/>
    <mergeCell ref="K8:L8"/>
    <mergeCell ref="G8:H8"/>
    <mergeCell ref="I8:J8"/>
  </mergeCells>
  <pageMargins left="0.25" right="0.25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workbookViewId="0"/>
  </sheetViews>
  <sheetFormatPr defaultRowHeight="15" x14ac:dyDescent="0.25"/>
  <cols>
    <col min="1" max="1" width="24.7109375" customWidth="1"/>
    <col min="2" max="25" width="12.7109375" style="1" customWidth="1"/>
    <col min="26" max="56" width="12.7109375" customWidth="1"/>
  </cols>
  <sheetData>
    <row r="2" spans="1:13" s="20" customFormat="1" x14ac:dyDescent="0.25">
      <c r="A2" s="24" t="s">
        <v>46</v>
      </c>
    </row>
    <row r="3" spans="1:13" s="20" customFormat="1" x14ac:dyDescent="0.25"/>
    <row r="4" spans="1:13" s="20" customFormat="1" x14ac:dyDescent="0.25">
      <c r="A4" s="20" t="s">
        <v>2</v>
      </c>
      <c r="B4" s="20" t="s">
        <v>54</v>
      </c>
    </row>
    <row r="5" spans="1:13" s="20" customFormat="1" x14ac:dyDescent="0.25">
      <c r="A5" s="20" t="s">
        <v>0</v>
      </c>
      <c r="B5" s="20" t="s">
        <v>55</v>
      </c>
    </row>
    <row r="6" spans="1:13" s="20" customFormat="1" x14ac:dyDescent="0.25">
      <c r="A6" s="20" t="s">
        <v>1</v>
      </c>
      <c r="B6" s="20" t="s">
        <v>56</v>
      </c>
    </row>
    <row r="7" spans="1:13" s="20" customFormat="1" x14ac:dyDescent="0.25">
      <c r="A7" s="20" t="s">
        <v>3</v>
      </c>
      <c r="B7" s="20" t="s">
        <v>57</v>
      </c>
    </row>
    <row r="8" spans="1:13" s="20" customFormat="1" x14ac:dyDescent="0.25">
      <c r="A8" s="20" t="s">
        <v>60</v>
      </c>
      <c r="B8" s="20" t="s">
        <v>58</v>
      </c>
    </row>
    <row r="9" spans="1:13" s="20" customFormat="1" x14ac:dyDescent="0.25"/>
    <row r="10" spans="1:13" s="20" customFormat="1" x14ac:dyDescent="0.25">
      <c r="A10" s="34" t="s">
        <v>53</v>
      </c>
      <c r="B10" s="25" t="s">
        <v>47</v>
      </c>
      <c r="C10" s="25" t="s">
        <v>48</v>
      </c>
      <c r="D10" s="25" t="s">
        <v>49</v>
      </c>
      <c r="E10" s="25" t="s">
        <v>50</v>
      </c>
      <c r="F10" s="25" t="s">
        <v>51</v>
      </c>
    </row>
    <row r="11" spans="1:13" s="20" customFormat="1" x14ac:dyDescent="0.25">
      <c r="A11" s="26">
        <v>30</v>
      </c>
      <c r="B11" s="21">
        <v>1</v>
      </c>
      <c r="C11" s="21">
        <v>1</v>
      </c>
      <c r="D11" s="21">
        <v>1</v>
      </c>
      <c r="E11" s="21">
        <v>1</v>
      </c>
      <c r="F11" s="21">
        <v>1</v>
      </c>
    </row>
    <row r="12" spans="1:13" s="20" customFormat="1" x14ac:dyDescent="0.25">
      <c r="A12" s="26">
        <v>35</v>
      </c>
      <c r="B12" s="21">
        <v>1.03</v>
      </c>
      <c r="C12" s="21">
        <v>1.0371999999999999</v>
      </c>
      <c r="D12" s="21">
        <v>1.0143</v>
      </c>
      <c r="E12" s="21">
        <v>1.0125999999999999</v>
      </c>
      <c r="F12" s="21">
        <v>1.0203</v>
      </c>
      <c r="H12" s="27"/>
      <c r="I12" s="28"/>
      <c r="J12" s="28"/>
      <c r="K12" s="28"/>
      <c r="L12" s="28"/>
      <c r="M12" s="28"/>
    </row>
    <row r="13" spans="1:13" s="20" customFormat="1" x14ac:dyDescent="0.25">
      <c r="A13" s="26">
        <v>40</v>
      </c>
      <c r="B13" s="29">
        <v>1.1252</v>
      </c>
      <c r="C13" s="29">
        <v>1.1136999999999999</v>
      </c>
      <c r="D13" s="29">
        <v>1.1013999999999999</v>
      </c>
      <c r="E13" s="29">
        <v>1.0862000000000001</v>
      </c>
      <c r="F13" s="29">
        <v>1.0898000000000001</v>
      </c>
      <c r="G13" s="30"/>
      <c r="H13" s="28"/>
      <c r="I13" s="28"/>
      <c r="J13" s="28"/>
      <c r="K13" s="28"/>
      <c r="L13" s="28"/>
      <c r="M13" s="28"/>
    </row>
    <row r="14" spans="1:13" s="20" customFormat="1" x14ac:dyDescent="0.25">
      <c r="A14" s="26">
        <v>45</v>
      </c>
      <c r="B14" s="21">
        <v>1.2397</v>
      </c>
      <c r="C14" s="21">
        <v>1.2022999999999999</v>
      </c>
      <c r="D14" s="21">
        <v>1.2049000000000001</v>
      </c>
      <c r="E14" s="21">
        <v>1.1716</v>
      </c>
      <c r="F14" s="21">
        <v>1.1697</v>
      </c>
    </row>
    <row r="15" spans="1:13" s="20" customFormat="1" x14ac:dyDescent="0.25">
      <c r="A15" s="26">
        <v>50</v>
      </c>
      <c r="B15" s="21">
        <v>1.1863999999999999</v>
      </c>
      <c r="C15" s="21">
        <v>1.1720999999999999</v>
      </c>
      <c r="D15" s="21">
        <v>1.0218</v>
      </c>
      <c r="E15" s="21">
        <v>1.2278</v>
      </c>
      <c r="F15" s="21">
        <v>1.0488</v>
      </c>
      <c r="I15" s="28"/>
      <c r="J15" s="28"/>
      <c r="K15" s="28"/>
      <c r="L15" s="28"/>
      <c r="M15" s="28"/>
    </row>
    <row r="16" spans="1:13" s="20" customFormat="1" x14ac:dyDescent="0.25">
      <c r="A16" s="26">
        <v>55</v>
      </c>
      <c r="B16" s="29">
        <v>1.3145</v>
      </c>
      <c r="C16" s="29">
        <v>1.2706</v>
      </c>
      <c r="D16" s="29">
        <v>1.1103000000000001</v>
      </c>
      <c r="E16" s="29">
        <v>1.3380000000000001</v>
      </c>
      <c r="F16" s="29">
        <v>1.1225000000000001</v>
      </c>
      <c r="G16" s="30"/>
      <c r="H16" s="28"/>
      <c r="I16" s="31"/>
      <c r="J16" s="31"/>
      <c r="K16" s="31"/>
      <c r="L16" s="31"/>
      <c r="M16" s="31"/>
    </row>
    <row r="17" spans="1:25" s="20" customFormat="1" x14ac:dyDescent="0.25">
      <c r="A17" s="26">
        <v>60</v>
      </c>
      <c r="B17" s="21">
        <v>1.3082</v>
      </c>
      <c r="C17" s="21">
        <v>1.2482</v>
      </c>
      <c r="D17" s="21">
        <v>1.0628</v>
      </c>
      <c r="E17" s="21">
        <v>1.4139999999999999</v>
      </c>
      <c r="F17" s="21">
        <v>1.0424</v>
      </c>
    </row>
    <row r="18" spans="1:25" s="20" customFormat="1" x14ac:dyDescent="0.25">
      <c r="A18" s="26">
        <v>65</v>
      </c>
      <c r="B18" s="29">
        <v>1.4656</v>
      </c>
      <c r="C18" s="29">
        <v>1.3607</v>
      </c>
      <c r="D18" s="29">
        <v>1.1637</v>
      </c>
      <c r="E18" s="29">
        <v>1.5620000000000001</v>
      </c>
      <c r="F18" s="29">
        <v>1.1153</v>
      </c>
      <c r="G18" s="30"/>
      <c r="H18" s="28"/>
      <c r="I18" s="28"/>
      <c r="J18" s="28"/>
      <c r="K18" s="28"/>
      <c r="L18" s="28"/>
      <c r="M18" s="28"/>
    </row>
    <row r="19" spans="1:25" s="20" customFormat="1" x14ac:dyDescent="0.25">
      <c r="A19" s="26">
        <v>70</v>
      </c>
      <c r="B19" s="29">
        <v>1.4523999999999999</v>
      </c>
      <c r="C19" s="29">
        <v>1.2806</v>
      </c>
      <c r="D19" s="29">
        <v>1.2781</v>
      </c>
      <c r="E19" s="29">
        <v>1.6800999999999999</v>
      </c>
      <c r="F19" s="29">
        <v>1.1408</v>
      </c>
      <c r="G19" s="30"/>
      <c r="H19" s="28"/>
      <c r="I19" s="28"/>
      <c r="J19" s="28"/>
      <c r="K19" s="28"/>
      <c r="L19" s="28"/>
      <c r="M19" s="28"/>
    </row>
    <row r="20" spans="1:25" s="20" customFormat="1" x14ac:dyDescent="0.25">
      <c r="A20" s="26">
        <v>75</v>
      </c>
      <c r="B20" s="21">
        <v>1.649</v>
      </c>
      <c r="C20" s="21">
        <v>1.3993</v>
      </c>
      <c r="D20" s="21">
        <v>1.4332</v>
      </c>
      <c r="E20" s="21">
        <v>1.8932</v>
      </c>
      <c r="F20" s="21">
        <v>1.2285999999999999</v>
      </c>
      <c r="H20" s="28"/>
      <c r="I20" s="28"/>
      <c r="J20" s="28"/>
      <c r="K20" s="28"/>
      <c r="L20" s="28"/>
    </row>
    <row r="21" spans="1:25" s="20" customFormat="1" x14ac:dyDescent="0.25">
      <c r="A21" s="26">
        <v>80</v>
      </c>
      <c r="B21" s="21">
        <v>1.8653999999999999</v>
      </c>
      <c r="C21" s="21">
        <v>1.5053000000000001</v>
      </c>
      <c r="D21" s="21">
        <v>1.6440999999999999</v>
      </c>
      <c r="E21" s="21">
        <v>2.0952000000000002</v>
      </c>
      <c r="F21" s="21">
        <v>1.3043</v>
      </c>
    </row>
    <row r="22" spans="1:25" s="20" customFormat="1" x14ac:dyDescent="0.25">
      <c r="A22" s="26">
        <v>85</v>
      </c>
      <c r="B22" s="21">
        <v>2.2212000000000001</v>
      </c>
      <c r="C22" s="21">
        <v>1.6866000000000001</v>
      </c>
      <c r="D22" s="21">
        <v>1.9508000000000001</v>
      </c>
      <c r="E22" s="21">
        <v>2.4378000000000002</v>
      </c>
      <c r="F22" s="21">
        <v>1.4452</v>
      </c>
    </row>
    <row r="23" spans="1:25" s="20" customFormat="1" x14ac:dyDescent="0.25">
      <c r="A23" s="26">
        <v>90</v>
      </c>
      <c r="B23" s="21">
        <v>2.7616000000000001</v>
      </c>
      <c r="C23" s="21">
        <v>1.9535</v>
      </c>
      <c r="D23" s="21">
        <v>2.4401999999999999</v>
      </c>
      <c r="E23" s="21">
        <v>2.9137</v>
      </c>
      <c r="F23" s="21">
        <v>1.6714</v>
      </c>
    </row>
    <row r="24" spans="1:25" s="20" customFormat="1" x14ac:dyDescent="0.25">
      <c r="A24" s="26">
        <v>95</v>
      </c>
      <c r="B24" s="21">
        <v>3.6894999999999998</v>
      </c>
      <c r="C24" s="29">
        <v>2.4043999999999999</v>
      </c>
      <c r="D24" s="21">
        <v>3.3477999999999999</v>
      </c>
      <c r="E24" s="21">
        <v>3.6206</v>
      </c>
      <c r="F24" s="21">
        <v>2.1057000000000001</v>
      </c>
    </row>
    <row r="25" spans="1:25" s="20" customFormat="1" x14ac:dyDescent="0.25">
      <c r="A25" s="26" t="s">
        <v>52</v>
      </c>
      <c r="B25" s="21">
        <v>5.6368999999999998</v>
      </c>
      <c r="C25" s="21">
        <v>3.3512</v>
      </c>
      <c r="D25" s="21">
        <v>5.6116000000000001</v>
      </c>
      <c r="E25" s="21">
        <v>8.7034000000000002</v>
      </c>
      <c r="F25" s="21">
        <v>3.2456</v>
      </c>
    </row>
    <row r="26" spans="1:25" s="20" customFormat="1" x14ac:dyDescent="0.25">
      <c r="A26" s="19"/>
      <c r="B26" s="32"/>
      <c r="C26" s="33"/>
      <c r="D26" s="33"/>
      <c r="E26" s="33"/>
      <c r="F26" s="33"/>
      <c r="G26" s="22"/>
    </row>
    <row r="28" spans="1:25" x14ac:dyDescent="0.25">
      <c r="A28" s="24" t="s">
        <v>59</v>
      </c>
      <c r="B28" s="20"/>
      <c r="C28" s="20"/>
      <c r="D28" s="20"/>
      <c r="E28" s="20"/>
      <c r="F28" s="20"/>
      <c r="G28" s="20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 s="24"/>
      <c r="B29" s="20"/>
      <c r="C29" s="20"/>
      <c r="D29" s="20"/>
      <c r="E29" s="20"/>
      <c r="F29" s="20"/>
      <c r="G29" s="2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0" customFormat="1" x14ac:dyDescent="0.25">
      <c r="A30" s="20" t="s">
        <v>2</v>
      </c>
      <c r="B30" s="20" t="s">
        <v>61</v>
      </c>
    </row>
    <row r="31" spans="1:25" s="20" customFormat="1" x14ac:dyDescent="0.25">
      <c r="A31" s="20" t="s">
        <v>0</v>
      </c>
      <c r="B31" s="20" t="s">
        <v>62</v>
      </c>
    </row>
    <row r="32" spans="1:25" s="20" customFormat="1" x14ac:dyDescent="0.25">
      <c r="A32" s="20" t="s">
        <v>1</v>
      </c>
      <c r="B32" s="20" t="s">
        <v>63</v>
      </c>
    </row>
    <row r="33" spans="1:25" s="20" customFormat="1" x14ac:dyDescent="0.25">
      <c r="A33" s="20" t="s">
        <v>3</v>
      </c>
      <c r="B33" s="20" t="s">
        <v>64</v>
      </c>
    </row>
    <row r="34" spans="1:25" s="20" customFormat="1" x14ac:dyDescent="0.25">
      <c r="A34" s="20" t="s">
        <v>60</v>
      </c>
      <c r="B34" s="20" t="s">
        <v>65</v>
      </c>
    </row>
    <row r="35" spans="1:25" x14ac:dyDescent="0.25">
      <c r="A35" s="20"/>
      <c r="B35" s="20"/>
      <c r="C35" s="20"/>
      <c r="D35" s="20"/>
      <c r="E35" s="20"/>
      <c r="F35" s="20"/>
      <c r="G35" s="2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A36" s="20"/>
      <c r="B36" s="25" t="s">
        <v>47</v>
      </c>
      <c r="C36" s="25" t="s">
        <v>48</v>
      </c>
      <c r="D36" s="25" t="s">
        <v>49</v>
      </c>
      <c r="E36" s="25" t="s">
        <v>50</v>
      </c>
      <c r="F36" s="25" t="s">
        <v>51</v>
      </c>
      <c r="G36" s="2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A37" s="26">
        <v>30</v>
      </c>
      <c r="B37" s="23">
        <v>1</v>
      </c>
      <c r="C37" s="23">
        <v>1</v>
      </c>
      <c r="D37" s="23">
        <v>1</v>
      </c>
      <c r="E37" s="23">
        <v>1</v>
      </c>
      <c r="F37" s="23">
        <v>1</v>
      </c>
      <c r="G37" s="2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A38" s="26">
        <v>35</v>
      </c>
      <c r="B38" s="36">
        <v>1.0942000000000001</v>
      </c>
      <c r="C38" s="36">
        <v>1.0367999999999999</v>
      </c>
      <c r="D38" s="36">
        <v>1.0367999999999999</v>
      </c>
      <c r="E38" s="36">
        <v>1.0621</v>
      </c>
      <c r="F38" s="36">
        <v>1.0922000000000001</v>
      </c>
      <c r="G38" s="30"/>
      <c r="H38" s="17"/>
      <c r="I38" s="17"/>
      <c r="J38" s="17"/>
      <c r="K38" s="17"/>
      <c r="L38" s="17"/>
      <c r="M38" s="17"/>
      <c r="N38" s="18"/>
      <c r="O38"/>
      <c r="P38"/>
      <c r="Q38"/>
      <c r="R38"/>
      <c r="S38"/>
      <c r="T38"/>
      <c r="U38"/>
      <c r="V38"/>
      <c r="W38"/>
      <c r="X38"/>
      <c r="Y38"/>
    </row>
    <row r="39" spans="1:25" x14ac:dyDescent="0.25">
      <c r="A39" s="26">
        <v>40</v>
      </c>
      <c r="B39" s="23">
        <v>1.1762999999999999</v>
      </c>
      <c r="C39" s="23">
        <v>1.1100000000000001</v>
      </c>
      <c r="D39" s="23">
        <v>1.115</v>
      </c>
      <c r="E39" s="23">
        <v>1.1475</v>
      </c>
      <c r="F39" s="23">
        <v>1.1852</v>
      </c>
      <c r="G39" s="20"/>
      <c r="H39" s="17"/>
      <c r="I39" s="17"/>
      <c r="J39" s="17"/>
      <c r="K39" s="17"/>
      <c r="L39" s="17"/>
      <c r="M39" s="17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26">
        <v>45</v>
      </c>
      <c r="B40" s="23">
        <v>1.2717000000000001</v>
      </c>
      <c r="C40" s="23">
        <v>1.1942999999999999</v>
      </c>
      <c r="D40" s="23">
        <v>1.2058</v>
      </c>
      <c r="E40" s="23">
        <v>1.2479</v>
      </c>
      <c r="F40" s="23">
        <v>1.2955000000000001</v>
      </c>
      <c r="G40" s="2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x14ac:dyDescent="0.25">
      <c r="A41" s="26">
        <v>50</v>
      </c>
      <c r="B41" s="23">
        <v>1.2838000000000001</v>
      </c>
      <c r="C41" s="23">
        <v>1.2606999999999999</v>
      </c>
      <c r="D41" s="23">
        <v>1.3128</v>
      </c>
      <c r="E41" s="23">
        <v>1.3147</v>
      </c>
      <c r="F41" s="23">
        <v>1.1821999999999999</v>
      </c>
      <c r="G41" s="2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x14ac:dyDescent="0.25">
      <c r="A42" s="26">
        <v>55</v>
      </c>
      <c r="B42" s="36">
        <v>1.3984000000000001</v>
      </c>
      <c r="C42" s="36">
        <v>1.3706</v>
      </c>
      <c r="D42" s="36">
        <v>1.4407000000000001</v>
      </c>
      <c r="E42" s="36">
        <v>1.4481999999999999</v>
      </c>
      <c r="F42" s="36">
        <v>1.2918000000000001</v>
      </c>
      <c r="G42" s="3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26">
        <v>60</v>
      </c>
      <c r="B43" s="23">
        <v>1.5353000000000001</v>
      </c>
      <c r="C43" s="23">
        <v>1.5015000000000001</v>
      </c>
      <c r="D43" s="23">
        <v>1.5961000000000001</v>
      </c>
      <c r="E43" s="35">
        <v>1.6117999999999999</v>
      </c>
      <c r="F43" s="23">
        <v>1.2108000000000001</v>
      </c>
      <c r="G43" s="2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x14ac:dyDescent="0.25">
      <c r="A44" s="26">
        <v>65</v>
      </c>
      <c r="B44" s="23">
        <v>1.7038</v>
      </c>
      <c r="C44" s="23">
        <v>1.66</v>
      </c>
      <c r="D44" s="23">
        <v>1.7927</v>
      </c>
      <c r="E44" s="35">
        <v>1.8170999999999999</v>
      </c>
      <c r="F44" s="23">
        <v>1.3260000000000001</v>
      </c>
      <c r="G44" s="20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26">
        <v>70</v>
      </c>
      <c r="B45" s="36">
        <v>1.9159999999999999</v>
      </c>
      <c r="C45" s="36">
        <v>1.8559000000000001</v>
      </c>
      <c r="D45" s="36">
        <v>2.0541999999999998</v>
      </c>
      <c r="E45" s="37">
        <v>2.0992000000000002</v>
      </c>
      <c r="F45" s="36">
        <v>1.4666999999999999</v>
      </c>
      <c r="G45" s="30"/>
      <c r="H45" s="18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5">
      <c r="A46" s="26">
        <v>75</v>
      </c>
      <c r="B46" s="35">
        <v>1.8917999999999999</v>
      </c>
      <c r="C46" s="23">
        <v>1.8324</v>
      </c>
      <c r="D46" s="23">
        <v>2.1545999999999998</v>
      </c>
      <c r="E46" s="23">
        <v>2.2793999999999999</v>
      </c>
      <c r="F46" s="35">
        <v>1.3955</v>
      </c>
      <c r="G46" s="2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26">
        <v>80</v>
      </c>
      <c r="B47" s="35">
        <v>2.1629999999999998</v>
      </c>
      <c r="C47" s="23">
        <v>2.0741999999999998</v>
      </c>
      <c r="D47" s="21">
        <v>2.5219999999999998</v>
      </c>
      <c r="E47" s="23">
        <v>2.7128999999999999</v>
      </c>
      <c r="F47" s="35">
        <v>1.5624</v>
      </c>
      <c r="G47" s="2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26">
        <v>85</v>
      </c>
      <c r="B48" s="35">
        <v>2.5284</v>
      </c>
      <c r="C48" s="23">
        <v>2.3894000000000002</v>
      </c>
      <c r="D48" s="21">
        <v>3.0404</v>
      </c>
      <c r="E48" s="23">
        <v>3.35</v>
      </c>
      <c r="F48" s="35">
        <v>1.7303999999999999</v>
      </c>
      <c r="G48" s="20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26">
        <v>90</v>
      </c>
      <c r="B49" s="35">
        <v>3.0478000000000001</v>
      </c>
      <c r="C49" s="23">
        <v>2.8176000000000001</v>
      </c>
      <c r="D49" s="21">
        <v>3.827</v>
      </c>
      <c r="E49" s="23">
        <v>4.3781999999999996</v>
      </c>
      <c r="F49" s="35">
        <v>1.9798</v>
      </c>
      <c r="G49" s="2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26">
        <v>95</v>
      </c>
      <c r="B50" s="35">
        <v>3.8445999999999998</v>
      </c>
      <c r="C50" s="23">
        <v>3.4327999999999999</v>
      </c>
      <c r="D50" s="21">
        <v>5.1626000000000003</v>
      </c>
      <c r="E50" s="23">
        <v>6.3170999999999999</v>
      </c>
      <c r="F50" s="35">
        <v>2.3271999999999999</v>
      </c>
      <c r="G50" s="2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26" t="s">
        <v>52</v>
      </c>
      <c r="B51" s="35">
        <v>5.2218999999999998</v>
      </c>
      <c r="C51" s="23">
        <v>4.3917000000000002</v>
      </c>
      <c r="D51" s="21">
        <v>7.9302000000000001</v>
      </c>
      <c r="E51" s="23">
        <v>11.337</v>
      </c>
      <c r="F51" s="35">
        <v>2.8449</v>
      </c>
      <c r="G51" s="2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19"/>
      <c r="B52" s="33"/>
      <c r="C52" s="33"/>
      <c r="D52" s="33"/>
      <c r="E52" s="33"/>
      <c r="F52" s="33"/>
      <c r="G52" s="2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20"/>
      <c r="B53" s="23"/>
      <c r="C53" s="23"/>
      <c r="D53" s="23"/>
      <c r="E53" s="23"/>
      <c r="F53" s="23"/>
      <c r="G53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0" ma:contentTypeDescription="Luo uusi asiakirja." ma:contentTypeScope="" ma:versionID="a8a17e571de6eae92dddf17976ff405e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aba008ef743ad9507d3f42b1f6f82e34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E48D0-ADA1-4B49-BB4D-AF24831225F7}"/>
</file>

<file path=customXml/itemProps2.xml><?xml version="1.0" encoding="utf-8"?>
<ds:datastoreItem xmlns:ds="http://schemas.openxmlformats.org/officeDocument/2006/customXml" ds:itemID="{ECED592D-74FE-47AC-AF9B-0E5AA97B9DE1}"/>
</file>

<file path=customXml/itemProps3.xml><?xml version="1.0" encoding="utf-8"?>
<ds:datastoreItem xmlns:ds="http://schemas.openxmlformats.org/officeDocument/2006/customXml" ds:itemID="{231DAE51-C6CB-4C78-9844-A040ED273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Heitto-ottelut Nastola 21.9.19</vt:lpstr>
      <vt:lpstr>Lähtötiedot</vt:lpstr>
      <vt:lpstr>'Heitto-ottelut Nastola 21.9.19'!Tulostusalue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Rustholkarhu Karri</cp:lastModifiedBy>
  <cp:lastPrinted>2019-09-22T13:15:14Z</cp:lastPrinted>
  <dcterms:created xsi:type="dcterms:W3CDTF">2018-05-13T08:19:33Z</dcterms:created>
  <dcterms:modified xsi:type="dcterms:W3CDTF">2021-01-17T16:34:53Z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0x01010022C89A6504A09D41B205EBC72FF5D04D</vt:lpwstr>
  </property>
</Properties>
</file>