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filterPrivacy="1"/>
  <xr:revisionPtr revIDLastSave="3" documentId="14_{E6F945E7-CD9C-417E-960B-D7B22103DEE5}" xr6:coauthVersionLast="47" xr6:coauthVersionMax="47" xr10:uidLastSave="{C5888B42-DEDC-474D-AC86-2A1BE1039250}"/>
  <bookViews>
    <workbookView xWindow="-108" yWindow="-108" windowWidth="23256" windowHeight="12696" xr2:uid="{00000000-000D-0000-FFFF-FFFF00000000}"/>
  </bookViews>
  <sheets>
    <sheet name="Suunnitelma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MxC8pq0nh4r+sIjjyGZNbFGGC+X1rsEeB9UXf0IzO/I="/>
    </ext>
  </extLst>
</workbook>
</file>

<file path=xl/calcChain.xml><?xml version="1.0" encoding="utf-8"?>
<calcChain xmlns="http://schemas.openxmlformats.org/spreadsheetml/2006/main">
  <c r="L30" i="1" l="1"/>
  <c r="K30" i="1"/>
  <c r="K25" i="1" s="1"/>
  <c r="J30" i="1"/>
  <c r="I30" i="1"/>
  <c r="I25" i="1" s="1"/>
  <c r="H30" i="1"/>
  <c r="G30" i="1"/>
  <c r="G25" i="1" s="1"/>
  <c r="E30" i="1"/>
  <c r="E25" i="1" s="1"/>
  <c r="B30" i="1"/>
  <c r="B29" i="1"/>
  <c r="B28" i="1"/>
  <c r="H27" i="1"/>
  <c r="H25" i="1" s="1"/>
  <c r="B27" i="1"/>
  <c r="M26" i="1"/>
  <c r="J26" i="1"/>
  <c r="B26" i="1" s="1"/>
  <c r="AB25" i="1"/>
  <c r="AA25" i="1"/>
  <c r="Z25" i="1"/>
  <c r="Y25" i="1"/>
  <c r="X25" i="1"/>
  <c r="W25" i="1"/>
  <c r="V25" i="1"/>
  <c r="U25" i="1"/>
  <c r="T25" i="1"/>
  <c r="S25" i="1"/>
  <c r="R25" i="1"/>
  <c r="Q25" i="1"/>
  <c r="N25" i="1"/>
  <c r="M25" i="1"/>
  <c r="L25" i="1"/>
  <c r="F25" i="1"/>
  <c r="D25" i="1"/>
  <c r="C25" i="1"/>
  <c r="I24" i="1"/>
  <c r="I20" i="1" s="1"/>
  <c r="H24" i="1"/>
  <c r="H20" i="1" s="1"/>
  <c r="G24" i="1"/>
  <c r="G20" i="1" s="1"/>
  <c r="E24" i="1"/>
  <c r="B24" i="1" s="1"/>
  <c r="J23" i="1"/>
  <c r="B23" i="1" s="1"/>
  <c r="B22" i="1"/>
  <c r="I21" i="1"/>
  <c r="H21" i="1"/>
  <c r="G21" i="1"/>
  <c r="B21" i="1"/>
  <c r="AB20" i="1"/>
  <c r="AA20" i="1"/>
  <c r="Z20" i="1"/>
  <c r="Y20" i="1"/>
  <c r="X20" i="1"/>
  <c r="W20" i="1"/>
  <c r="V20" i="1"/>
  <c r="U20" i="1"/>
  <c r="T20" i="1"/>
  <c r="S20" i="1"/>
  <c r="R20" i="1"/>
  <c r="Q20" i="1"/>
  <c r="N20" i="1"/>
  <c r="M20" i="1"/>
  <c r="L20" i="1"/>
  <c r="K20" i="1"/>
  <c r="J20" i="1"/>
  <c r="F20" i="1"/>
  <c r="D20" i="1"/>
  <c r="C20" i="1"/>
  <c r="C16" i="1"/>
  <c r="D3" i="1" s="1"/>
  <c r="D16" i="1" s="1"/>
  <c r="E3" i="1" s="1"/>
  <c r="E16" i="1" s="1"/>
  <c r="F3" i="1" s="1"/>
  <c r="F16" i="1" s="1"/>
  <c r="G3" i="1" s="1"/>
  <c r="G16" i="1" s="1"/>
  <c r="H3" i="1" s="1"/>
  <c r="H16" i="1" s="1"/>
  <c r="I3" i="1" s="1"/>
  <c r="L15" i="1"/>
  <c r="K15" i="1"/>
  <c r="J15" i="1"/>
  <c r="I15" i="1"/>
  <c r="E15" i="1"/>
  <c r="D15" i="1"/>
  <c r="B15" i="1"/>
  <c r="I14" i="1"/>
  <c r="G14" i="1"/>
  <c r="G9" i="1" s="1"/>
  <c r="F14" i="1"/>
  <c r="F9" i="1" s="1"/>
  <c r="B14" i="1"/>
  <c r="B13" i="1"/>
  <c r="B12" i="1"/>
  <c r="I11" i="1"/>
  <c r="I9" i="1" s="1"/>
  <c r="B11" i="1"/>
  <c r="B10" i="1"/>
  <c r="AB9" i="1"/>
  <c r="AA9" i="1"/>
  <c r="Z9" i="1"/>
  <c r="Y9" i="1"/>
  <c r="X9" i="1"/>
  <c r="W9" i="1"/>
  <c r="V9" i="1"/>
  <c r="U9" i="1"/>
  <c r="T9" i="1"/>
  <c r="S9" i="1"/>
  <c r="R9" i="1"/>
  <c r="Q9" i="1"/>
  <c r="N9" i="1"/>
  <c r="M9" i="1"/>
  <c r="L9" i="1"/>
  <c r="K9" i="1"/>
  <c r="J9" i="1"/>
  <c r="H9" i="1"/>
  <c r="E9" i="1"/>
  <c r="D9" i="1"/>
  <c r="C9" i="1"/>
  <c r="G8" i="1"/>
  <c r="G4" i="1" s="1"/>
  <c r="B8" i="1"/>
  <c r="B7" i="1"/>
  <c r="I6" i="1"/>
  <c r="I4" i="1" s="1"/>
  <c r="H6" i="1"/>
  <c r="H4" i="1" s="1"/>
  <c r="B6" i="1"/>
  <c r="G5" i="1"/>
  <c r="F5" i="1"/>
  <c r="B5" i="1" s="1"/>
  <c r="AB4" i="1"/>
  <c r="AA4" i="1"/>
  <c r="Z4" i="1"/>
  <c r="Y4" i="1"/>
  <c r="X4" i="1"/>
  <c r="W4" i="1"/>
  <c r="V4" i="1"/>
  <c r="U4" i="1"/>
  <c r="T4" i="1"/>
  <c r="S4" i="1"/>
  <c r="R4" i="1"/>
  <c r="Q4" i="1"/>
  <c r="N4" i="1"/>
  <c r="M4" i="1"/>
  <c r="L4" i="1"/>
  <c r="K4" i="1"/>
  <c r="J4" i="1"/>
  <c r="F4" i="1"/>
  <c r="E4" i="1"/>
  <c r="D4" i="1"/>
  <c r="C4" i="1"/>
  <c r="I16" i="1" l="1"/>
  <c r="J3" i="1" s="1"/>
  <c r="J16" i="1" s="1"/>
  <c r="K3" i="1" s="1"/>
  <c r="K16" i="1" s="1"/>
  <c r="L3" i="1" s="1"/>
  <c r="L16" i="1" s="1"/>
  <c r="M3" i="1" s="1"/>
  <c r="M16" i="1" s="1"/>
  <c r="N3" i="1" s="1"/>
  <c r="N16" i="1" s="1"/>
  <c r="Q3" i="1" s="1"/>
  <c r="Q16" i="1" s="1"/>
  <c r="R3" i="1" s="1"/>
  <c r="R16" i="1" s="1"/>
  <c r="S3" i="1" s="1"/>
  <c r="S16" i="1" s="1"/>
  <c r="T3" i="1" s="1"/>
  <c r="T16" i="1" s="1"/>
  <c r="U3" i="1" s="1"/>
  <c r="U16" i="1" s="1"/>
  <c r="V3" i="1" s="1"/>
  <c r="V16" i="1" s="1"/>
  <c r="W3" i="1" s="1"/>
  <c r="W16" i="1" s="1"/>
  <c r="X3" i="1" s="1"/>
  <c r="X16" i="1" s="1"/>
  <c r="Y3" i="1" s="1"/>
  <c r="Y16" i="1" s="1"/>
  <c r="Z3" i="1" s="1"/>
  <c r="Z16" i="1" s="1"/>
  <c r="AA3" i="1" s="1"/>
  <c r="AA16" i="1" s="1"/>
  <c r="AB3" i="1" s="1"/>
  <c r="AB16" i="1" s="1"/>
  <c r="B9" i="1"/>
  <c r="B4" i="1"/>
  <c r="B16" i="1" s="1"/>
  <c r="J25" i="1"/>
  <c r="B25" i="1" s="1"/>
  <c r="C31" i="1"/>
  <c r="D19" i="1" s="1"/>
  <c r="D31" i="1" s="1"/>
  <c r="E19" i="1" s="1"/>
  <c r="E31" i="1" s="1"/>
  <c r="F19" i="1" s="1"/>
  <c r="F31" i="1" s="1"/>
  <c r="G19" i="1" s="1"/>
  <c r="G31" i="1" s="1"/>
  <c r="H19" i="1" s="1"/>
  <c r="H31" i="1" s="1"/>
  <c r="I19" i="1" s="1"/>
  <c r="I31" i="1" s="1"/>
  <c r="J19" i="1" s="1"/>
  <c r="J31" i="1" s="1"/>
  <c r="K19" i="1" s="1"/>
  <c r="K31" i="1" s="1"/>
  <c r="L19" i="1" s="1"/>
  <c r="L31" i="1" s="1"/>
  <c r="M19" i="1" s="1"/>
  <c r="M31" i="1" s="1"/>
  <c r="N19" i="1" s="1"/>
  <c r="N31" i="1" s="1"/>
  <c r="Q19" i="1" s="1"/>
  <c r="Q31" i="1" s="1"/>
  <c r="R19" i="1" s="1"/>
  <c r="R31" i="1" s="1"/>
  <c r="S19" i="1" s="1"/>
  <c r="S31" i="1" s="1"/>
  <c r="T19" i="1" s="1"/>
  <c r="T31" i="1" s="1"/>
  <c r="U19" i="1" s="1"/>
  <c r="U31" i="1" s="1"/>
  <c r="V19" i="1" s="1"/>
  <c r="V31" i="1" s="1"/>
  <c r="W19" i="1" s="1"/>
  <c r="W31" i="1" s="1"/>
  <c r="X19" i="1" s="1"/>
  <c r="X31" i="1" s="1"/>
  <c r="Y19" i="1" s="1"/>
  <c r="Y31" i="1" s="1"/>
  <c r="Z19" i="1" s="1"/>
  <c r="Z31" i="1" s="1"/>
  <c r="AA19" i="1" s="1"/>
  <c r="AA31" i="1" s="1"/>
  <c r="AB19" i="1" s="1"/>
  <c r="AB31" i="1" s="1"/>
  <c r="E20" i="1"/>
  <c r="B20" i="1" s="1"/>
  <c r="B31" i="1" s="1"/>
</calcChain>
</file>

<file path=xl/sharedStrings.xml><?xml version="1.0" encoding="utf-8"?>
<sst xmlns="http://schemas.openxmlformats.org/spreadsheetml/2006/main" count="126" uniqueCount="41">
  <si>
    <t>Tot</t>
  </si>
  <si>
    <t>Ennuste</t>
  </si>
  <si>
    <t>KAUSI 2024-2025</t>
  </si>
  <si>
    <t>Hallintotilin alkusaldo</t>
  </si>
  <si>
    <t>Heinä</t>
  </si>
  <si>
    <t>Elo</t>
  </si>
  <si>
    <t>Syys</t>
  </si>
  <si>
    <t>Loka</t>
  </si>
  <si>
    <t>Marras</t>
  </si>
  <si>
    <t>Joulu</t>
  </si>
  <si>
    <t>Tammi</t>
  </si>
  <si>
    <t>Helmi</t>
  </si>
  <si>
    <t>Maalis</t>
  </si>
  <si>
    <t>Huhti</t>
  </si>
  <si>
    <t>Touko</t>
  </si>
  <si>
    <t>Kesä</t>
  </si>
  <si>
    <t>Hallintotilien alkusaldot</t>
  </si>
  <si>
    <t>Tulot</t>
  </si>
  <si>
    <t>Jäsenmaksut</t>
  </si>
  <si>
    <t>Kokousmaksut</t>
  </si>
  <si>
    <t>Liiketoiminta</t>
  </si>
  <si>
    <t>Muut</t>
  </si>
  <si>
    <t>Kulut</t>
  </si>
  <si>
    <t>Lions-liitto jäsenmaksu</t>
  </si>
  <si>
    <t>Lions kansainvälinen maksu</t>
  </si>
  <si>
    <t>Piirin jäsenmaksu</t>
  </si>
  <si>
    <t>Kokouskulut</t>
  </si>
  <si>
    <t>Hallintotilin loppusaldo</t>
  </si>
  <si>
    <t>Hallintotili loppusaldo</t>
  </si>
  <si>
    <t>Aktiviteettitilin alkusaldo</t>
  </si>
  <si>
    <t>Aktiviteettitilien alkusaldot</t>
  </si>
  <si>
    <t>Konserttilipputulot</t>
  </si>
  <si>
    <t>Konserttlipputulot</t>
  </si>
  <si>
    <t>Keräystulot</t>
  </si>
  <si>
    <t>Talkootulot</t>
  </si>
  <si>
    <t>Lahjoitukset, stipendit</t>
  </si>
  <si>
    <t>Konserttikulut</t>
  </si>
  <si>
    <t>Keräyskulut</t>
  </si>
  <si>
    <t>LCIF</t>
  </si>
  <si>
    <t>Aktiviteettitilin loppusaldo</t>
  </si>
  <si>
    <t>KAUSI 2025-2026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</si>
</sst>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scheme val="minor"/>
    </font>
    <font>
      <sz val="20"/>
      <color theme="1"/>
      <name val="Calibri"/>
    </font>
    <font>
      <sz val="11"/>
      <color theme="1"/>
      <name val="Calibri"/>
      <scheme val="minor"/>
    </font>
    <font>
      <sz val="11"/>
      <color theme="1"/>
      <name val="Calibri"/>
    </font>
  </fonts>
  <fills count="7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D965"/>
        <bgColor rgb="FFFFD965"/>
      </patternFill>
    </fill>
    <fill>
      <patternFill patternType="solid">
        <fgColor rgb="FFFEF2CB"/>
        <bgColor rgb="FFFEF2CB"/>
      </patternFill>
    </fill>
    <fill>
      <patternFill patternType="solid">
        <fgColor rgb="FFC5E0B3"/>
        <bgColor rgb="FFC5E0B3"/>
      </patternFill>
    </fill>
    <fill>
      <patternFill patternType="solid">
        <fgColor rgb="FFBDD6EE"/>
        <bgColor rgb="FFBDD6EE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/>
    <xf numFmtId="0" fontId="3" fillId="3" borderId="1" xfId="0" applyFont="1" applyFill="1" applyBorder="1"/>
    <xf numFmtId="4" fontId="3" fillId="3" borderId="1" xfId="0" applyNumberFormat="1" applyFont="1" applyFill="1" applyBorder="1"/>
    <xf numFmtId="4" fontId="2" fillId="0" borderId="0" xfId="0" applyNumberFormat="1" applyFont="1"/>
    <xf numFmtId="0" fontId="3" fillId="4" borderId="1" xfId="0" applyFont="1" applyFill="1" applyBorder="1"/>
    <xf numFmtId="1" fontId="3" fillId="4" borderId="1" xfId="0" applyNumberFormat="1" applyFont="1" applyFill="1" applyBorder="1"/>
    <xf numFmtId="0" fontId="3" fillId="5" borderId="1" xfId="0" applyFont="1" applyFill="1" applyBorder="1"/>
    <xf numFmtId="1" fontId="3" fillId="5" borderId="1" xfId="0" applyNumberFormat="1" applyFont="1" applyFill="1" applyBorder="1"/>
    <xf numFmtId="1" fontId="3" fillId="3" borderId="1" xfId="0" applyNumberFormat="1" applyFont="1" applyFill="1" applyBorder="1"/>
    <xf numFmtId="0" fontId="3" fillId="6" borderId="1" xfId="0" applyFont="1" applyFill="1" applyBorder="1"/>
    <xf numFmtId="4" fontId="3" fillId="6" borderId="1" xfId="0" applyNumberFormat="1" applyFont="1" applyFill="1" applyBorder="1"/>
    <xf numFmtId="1" fontId="3" fillId="6" borderId="1" xfId="0" applyNumberFormat="1" applyFont="1" applyFill="1" applyBorder="1"/>
    <xf numFmtId="0" fontId="3" fillId="2" borderId="1" xfId="0" applyFont="1" applyFill="1" applyBorder="1" applyAlignment="1">
      <alignment horizontal="center"/>
    </xf>
  </cellXfs>
  <cellStyles count="1">
    <cellStyle name="Normaali" xfId="0" builtinId="0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000"/>
  <sheetViews>
    <sheetView tabSelected="1" workbookViewId="0">
      <selection activeCell="P2" sqref="P2"/>
    </sheetView>
  </sheetViews>
  <sheetFormatPr defaultColWidth="14.44140625" defaultRowHeight="15" customHeight="1" outlineLevelRow="1" outlineLevelCol="1" x14ac:dyDescent="0.3"/>
  <cols>
    <col min="1" max="1" width="29.5546875" customWidth="1"/>
    <col min="2" max="2" width="8.6640625" customWidth="1"/>
    <col min="3" max="8" width="9.44140625" customWidth="1" outlineLevel="1"/>
    <col min="9" max="9" width="9.5546875" customWidth="1" outlineLevel="1"/>
    <col min="10" max="11" width="9.6640625" customWidth="1" outlineLevel="1"/>
    <col min="12" max="12" width="9.44140625" customWidth="1" outlineLevel="1"/>
    <col min="13" max="14" width="9.44140625" customWidth="1"/>
    <col min="15" max="15" width="9" customWidth="1"/>
    <col min="16" max="16" width="29.5546875" customWidth="1"/>
    <col min="17" max="27" width="8.6640625" customWidth="1" outlineLevel="1"/>
    <col min="28" max="28" width="9" customWidth="1" outlineLevel="1"/>
  </cols>
  <sheetData>
    <row r="1" spans="1:28" ht="25.8" x14ac:dyDescent="0.5">
      <c r="A1" s="1" t="s">
        <v>2</v>
      </c>
      <c r="B1" s="1"/>
      <c r="C1" s="2" t="s">
        <v>0</v>
      </c>
      <c r="D1" s="2" t="s">
        <v>0</v>
      </c>
      <c r="E1" s="2" t="s">
        <v>0</v>
      </c>
      <c r="F1" s="2" t="s">
        <v>0</v>
      </c>
      <c r="G1" s="2" t="s">
        <v>0</v>
      </c>
      <c r="H1" s="2" t="s">
        <v>0</v>
      </c>
      <c r="I1" s="2" t="s">
        <v>0</v>
      </c>
      <c r="J1" s="2" t="s">
        <v>0</v>
      </c>
      <c r="K1" s="2" t="s">
        <v>0</v>
      </c>
      <c r="L1" s="2" t="s">
        <v>0</v>
      </c>
      <c r="M1" s="2" t="s">
        <v>1</v>
      </c>
      <c r="N1" s="2" t="s">
        <v>1</v>
      </c>
      <c r="P1" s="1" t="s">
        <v>40</v>
      </c>
      <c r="Q1" s="2" t="s">
        <v>1</v>
      </c>
      <c r="R1" s="2" t="s">
        <v>1</v>
      </c>
      <c r="S1" s="2" t="s">
        <v>1</v>
      </c>
      <c r="T1" s="2" t="s">
        <v>1</v>
      </c>
      <c r="U1" s="2" t="s">
        <v>1</v>
      </c>
      <c r="V1" s="2" t="s">
        <v>1</v>
      </c>
      <c r="W1" s="2" t="s">
        <v>1</v>
      </c>
      <c r="X1" s="2" t="s">
        <v>1</v>
      </c>
      <c r="Y1" s="2" t="s">
        <v>1</v>
      </c>
      <c r="Z1" s="2" t="s">
        <v>1</v>
      </c>
      <c r="AA1" s="2" t="s">
        <v>1</v>
      </c>
      <c r="AB1" s="2" t="s">
        <v>1</v>
      </c>
    </row>
    <row r="2" spans="1:28" ht="14.4" x14ac:dyDescent="0.3">
      <c r="A2" s="3" t="s">
        <v>3</v>
      </c>
      <c r="B2" s="3"/>
      <c r="C2" s="15" t="s">
        <v>4</v>
      </c>
      <c r="D2" s="15" t="s">
        <v>5</v>
      </c>
      <c r="E2" s="15" t="s">
        <v>6</v>
      </c>
      <c r="F2" s="15" t="s">
        <v>7</v>
      </c>
      <c r="G2" s="15" t="s">
        <v>8</v>
      </c>
      <c r="H2" s="15" t="s">
        <v>9</v>
      </c>
      <c r="I2" s="15" t="s">
        <v>10</v>
      </c>
      <c r="J2" s="15" t="s">
        <v>11</v>
      </c>
      <c r="K2" s="15" t="s">
        <v>12</v>
      </c>
      <c r="L2" s="15" t="s">
        <v>13</v>
      </c>
      <c r="M2" s="15" t="s">
        <v>14</v>
      </c>
      <c r="N2" s="15" t="s">
        <v>15</v>
      </c>
      <c r="P2" s="3" t="s">
        <v>16</v>
      </c>
      <c r="Q2" s="15" t="s">
        <v>4</v>
      </c>
      <c r="R2" s="15" t="s">
        <v>5</v>
      </c>
      <c r="S2" s="15" t="s">
        <v>6</v>
      </c>
      <c r="T2" s="15" t="s">
        <v>7</v>
      </c>
      <c r="U2" s="15" t="s">
        <v>8</v>
      </c>
      <c r="V2" s="15" t="s">
        <v>9</v>
      </c>
      <c r="W2" s="15" t="s">
        <v>10</v>
      </c>
      <c r="X2" s="15" t="s">
        <v>11</v>
      </c>
      <c r="Y2" s="15" t="s">
        <v>12</v>
      </c>
      <c r="Z2" s="15" t="s">
        <v>13</v>
      </c>
      <c r="AA2" s="15" t="s">
        <v>14</v>
      </c>
      <c r="AB2" s="15" t="s">
        <v>15</v>
      </c>
    </row>
    <row r="3" spans="1:28" ht="14.4" x14ac:dyDescent="0.3">
      <c r="A3" s="4"/>
      <c r="B3" s="4"/>
      <c r="C3" s="5">
        <v>3286.22</v>
      </c>
      <c r="D3" s="5">
        <f t="shared" ref="D3:N3" si="0">C16</f>
        <v>2879.8599999999997</v>
      </c>
      <c r="E3" s="5">
        <f t="shared" si="0"/>
        <v>2840.72</v>
      </c>
      <c r="F3" s="5">
        <f t="shared" si="0"/>
        <v>1614.2199999999998</v>
      </c>
      <c r="G3" s="5">
        <f t="shared" si="0"/>
        <v>1944.1</v>
      </c>
      <c r="H3" s="5">
        <f t="shared" si="0"/>
        <v>3695.06</v>
      </c>
      <c r="I3" s="5">
        <f t="shared" si="0"/>
        <v>4611.58</v>
      </c>
      <c r="J3" s="5">
        <f t="shared" si="0"/>
        <v>3099.79</v>
      </c>
      <c r="K3" s="5">
        <f t="shared" si="0"/>
        <v>3035.0299999999997</v>
      </c>
      <c r="L3" s="5">
        <f t="shared" si="0"/>
        <v>2778.3599999999997</v>
      </c>
      <c r="M3" s="5">
        <f t="shared" si="0"/>
        <v>2747.18</v>
      </c>
      <c r="N3" s="5">
        <f t="shared" si="0"/>
        <v>2701.18</v>
      </c>
      <c r="O3" s="6"/>
      <c r="P3" s="5"/>
      <c r="Q3" s="5">
        <f>N16</f>
        <v>3011.18</v>
      </c>
      <c r="R3" s="5">
        <f t="shared" ref="R3:AB3" si="1">Q16</f>
        <v>2511.1799999999998</v>
      </c>
      <c r="S3" s="5">
        <f t="shared" si="1"/>
        <v>1711.1799999999998</v>
      </c>
      <c r="T3" s="5">
        <f t="shared" si="1"/>
        <v>1161.1799999999998</v>
      </c>
      <c r="U3" s="5">
        <f t="shared" si="1"/>
        <v>1561.1799999999998</v>
      </c>
      <c r="V3" s="5">
        <f t="shared" si="1"/>
        <v>3161.18</v>
      </c>
      <c r="W3" s="5">
        <f t="shared" si="1"/>
        <v>3761.18</v>
      </c>
      <c r="X3" s="5">
        <f t="shared" si="1"/>
        <v>3111.18</v>
      </c>
      <c r="Y3" s="5">
        <f t="shared" si="1"/>
        <v>3111.18</v>
      </c>
      <c r="Z3" s="5">
        <f t="shared" si="1"/>
        <v>3111.18</v>
      </c>
      <c r="AA3" s="5">
        <f t="shared" si="1"/>
        <v>3111.18</v>
      </c>
      <c r="AB3" s="5">
        <f t="shared" si="1"/>
        <v>3111.18</v>
      </c>
    </row>
    <row r="4" spans="1:28" ht="14.4" x14ac:dyDescent="0.3">
      <c r="A4" s="7" t="s">
        <v>17</v>
      </c>
      <c r="B4" s="8">
        <f t="shared" ref="B4:B15" si="2">SUM(C4:N4)</f>
        <v>3818</v>
      </c>
      <c r="C4" s="8">
        <f t="shared" ref="C4:N4" si="3">SUM(C5:C8)</f>
        <v>0</v>
      </c>
      <c r="D4" s="8">
        <f t="shared" si="3"/>
        <v>0</v>
      </c>
      <c r="E4" s="8">
        <f t="shared" si="3"/>
        <v>150</v>
      </c>
      <c r="F4" s="8">
        <f t="shared" si="3"/>
        <v>420</v>
      </c>
      <c r="G4" s="8">
        <f t="shared" si="3"/>
        <v>1810</v>
      </c>
      <c r="H4" s="8">
        <f t="shared" si="3"/>
        <v>928</v>
      </c>
      <c r="I4" s="8">
        <f t="shared" si="3"/>
        <v>150</v>
      </c>
      <c r="J4" s="8">
        <f t="shared" si="3"/>
        <v>0</v>
      </c>
      <c r="K4" s="8">
        <f t="shared" si="3"/>
        <v>0</v>
      </c>
      <c r="L4" s="8">
        <f t="shared" si="3"/>
        <v>0</v>
      </c>
      <c r="M4" s="8">
        <f t="shared" si="3"/>
        <v>0</v>
      </c>
      <c r="N4" s="8">
        <f t="shared" si="3"/>
        <v>360</v>
      </c>
      <c r="P4" s="7" t="s">
        <v>17</v>
      </c>
      <c r="Q4" s="8">
        <f t="shared" ref="Q4:AB4" si="4">SUM(Q5:Q8)</f>
        <v>0</v>
      </c>
      <c r="R4" s="8">
        <f t="shared" si="4"/>
        <v>0</v>
      </c>
      <c r="S4" s="8">
        <f t="shared" si="4"/>
        <v>0</v>
      </c>
      <c r="T4" s="8">
        <f t="shared" si="4"/>
        <v>400</v>
      </c>
      <c r="U4" s="8">
        <f t="shared" si="4"/>
        <v>1600</v>
      </c>
      <c r="V4" s="8">
        <f t="shared" si="4"/>
        <v>600</v>
      </c>
      <c r="W4" s="8">
        <f t="shared" si="4"/>
        <v>0</v>
      </c>
      <c r="X4" s="8">
        <f t="shared" si="4"/>
        <v>0</v>
      </c>
      <c r="Y4" s="8">
        <f t="shared" si="4"/>
        <v>0</v>
      </c>
      <c r="Z4" s="8">
        <f t="shared" si="4"/>
        <v>0</v>
      </c>
      <c r="AA4" s="8">
        <f t="shared" si="4"/>
        <v>0</v>
      </c>
      <c r="AB4" s="8">
        <f t="shared" si="4"/>
        <v>0</v>
      </c>
    </row>
    <row r="5" spans="1:28" ht="14.4" outlineLevel="1" x14ac:dyDescent="0.3">
      <c r="A5" s="9" t="s">
        <v>18</v>
      </c>
      <c r="B5" s="10">
        <f t="shared" si="2"/>
        <v>2700</v>
      </c>
      <c r="C5" s="10">
        <v>0</v>
      </c>
      <c r="D5" s="10">
        <v>0</v>
      </c>
      <c r="E5" s="10">
        <v>0</v>
      </c>
      <c r="F5" s="10">
        <f>3*120+60</f>
        <v>420</v>
      </c>
      <c r="G5" s="10">
        <f>15*120</f>
        <v>1800</v>
      </c>
      <c r="H5" s="10">
        <v>120</v>
      </c>
      <c r="I5" s="10"/>
      <c r="J5" s="10"/>
      <c r="K5" s="10"/>
      <c r="L5" s="10"/>
      <c r="M5" s="10"/>
      <c r="N5" s="10">
        <v>360</v>
      </c>
      <c r="P5" s="9" t="s">
        <v>18</v>
      </c>
      <c r="Q5" s="10"/>
      <c r="R5" s="10"/>
      <c r="S5" s="10"/>
      <c r="T5" s="10">
        <v>400</v>
      </c>
      <c r="U5" s="10">
        <v>1600</v>
      </c>
      <c r="V5" s="10">
        <v>600</v>
      </c>
      <c r="W5" s="10"/>
      <c r="X5" s="10"/>
      <c r="Y5" s="10"/>
      <c r="Z5" s="10"/>
      <c r="AA5" s="10"/>
      <c r="AB5" s="10"/>
    </row>
    <row r="6" spans="1:28" ht="14.4" outlineLevel="1" x14ac:dyDescent="0.3">
      <c r="A6" s="9" t="s">
        <v>19</v>
      </c>
      <c r="B6" s="10">
        <f t="shared" si="2"/>
        <v>688</v>
      </c>
      <c r="C6" s="10">
        <v>0</v>
      </c>
      <c r="D6" s="10">
        <v>0</v>
      </c>
      <c r="E6" s="10">
        <v>0</v>
      </c>
      <c r="F6" s="10">
        <v>0</v>
      </c>
      <c r="G6" s="10"/>
      <c r="H6" s="10">
        <f>30+60+60+30+60+60+60+60+30+60+148</f>
        <v>658</v>
      </c>
      <c r="I6" s="10">
        <f>30</f>
        <v>30</v>
      </c>
      <c r="J6" s="10"/>
      <c r="K6" s="10"/>
      <c r="L6" s="10"/>
      <c r="M6" s="10"/>
      <c r="N6" s="10"/>
      <c r="P6" s="9" t="s">
        <v>19</v>
      </c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</row>
    <row r="7" spans="1:28" ht="14.4" outlineLevel="1" x14ac:dyDescent="0.3">
      <c r="A7" s="9" t="s">
        <v>20</v>
      </c>
      <c r="B7" s="10">
        <f t="shared" si="2"/>
        <v>0</v>
      </c>
      <c r="C7" s="10">
        <v>0</v>
      </c>
      <c r="D7" s="10">
        <v>0</v>
      </c>
      <c r="E7" s="10">
        <v>0</v>
      </c>
      <c r="F7" s="10">
        <v>0</v>
      </c>
      <c r="G7" s="10"/>
      <c r="H7" s="10"/>
      <c r="I7" s="10"/>
      <c r="J7" s="10"/>
      <c r="K7" s="10"/>
      <c r="L7" s="10"/>
      <c r="M7" s="10"/>
      <c r="N7" s="10"/>
      <c r="P7" s="9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</row>
    <row r="8" spans="1:28" ht="14.4" outlineLevel="1" x14ac:dyDescent="0.3">
      <c r="A8" s="9" t="s">
        <v>21</v>
      </c>
      <c r="B8" s="10">
        <f t="shared" si="2"/>
        <v>430</v>
      </c>
      <c r="C8" s="10">
        <v>0</v>
      </c>
      <c r="D8" s="10">
        <v>0</v>
      </c>
      <c r="E8" s="10">
        <v>150</v>
      </c>
      <c r="F8" s="10">
        <v>0</v>
      </c>
      <c r="G8" s="10">
        <f>10</f>
        <v>10</v>
      </c>
      <c r="H8" s="10">
        <v>150</v>
      </c>
      <c r="I8" s="10">
        <v>120</v>
      </c>
      <c r="J8" s="10"/>
      <c r="K8" s="10"/>
      <c r="L8" s="10"/>
      <c r="M8" s="10"/>
      <c r="N8" s="10"/>
      <c r="P8" s="9" t="s">
        <v>21</v>
      </c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</row>
    <row r="9" spans="1:28" ht="14.4" x14ac:dyDescent="0.3">
      <c r="A9" s="7" t="s">
        <v>22</v>
      </c>
      <c r="B9" s="8">
        <f t="shared" si="2"/>
        <v>-4093.04</v>
      </c>
      <c r="C9" s="8">
        <f t="shared" ref="C9:N9" si="5">SUM(C10:C15)</f>
        <v>-406.35999999999996</v>
      </c>
      <c r="D9" s="8">
        <f t="shared" si="5"/>
        <v>-39.14</v>
      </c>
      <c r="E9" s="8">
        <f t="shared" si="5"/>
        <v>-1376.5</v>
      </c>
      <c r="F9" s="8">
        <f t="shared" si="5"/>
        <v>-90.12</v>
      </c>
      <c r="G9" s="8">
        <f t="shared" si="5"/>
        <v>-59.04</v>
      </c>
      <c r="H9" s="8">
        <f t="shared" si="5"/>
        <v>-11.48</v>
      </c>
      <c r="I9" s="8">
        <f t="shared" si="5"/>
        <v>-1661.79</v>
      </c>
      <c r="J9" s="8">
        <f t="shared" si="5"/>
        <v>-64.760000000000005</v>
      </c>
      <c r="K9" s="8">
        <f t="shared" si="5"/>
        <v>-256.66999999999996</v>
      </c>
      <c r="L9" s="8">
        <f t="shared" si="5"/>
        <v>-31.18</v>
      </c>
      <c r="M9" s="8">
        <f t="shared" si="5"/>
        <v>-46</v>
      </c>
      <c r="N9" s="8">
        <f t="shared" si="5"/>
        <v>-50</v>
      </c>
      <c r="P9" s="7" t="s">
        <v>22</v>
      </c>
      <c r="Q9" s="8">
        <f t="shared" ref="Q9:AB9" si="6">SUM(Q10:Q15)</f>
        <v>-500</v>
      </c>
      <c r="R9" s="8">
        <f t="shared" si="6"/>
        <v>-800</v>
      </c>
      <c r="S9" s="8">
        <f t="shared" si="6"/>
        <v>-550</v>
      </c>
      <c r="T9" s="8">
        <f t="shared" si="6"/>
        <v>0</v>
      </c>
      <c r="U9" s="8">
        <f t="shared" si="6"/>
        <v>0</v>
      </c>
      <c r="V9" s="8">
        <f t="shared" si="6"/>
        <v>0</v>
      </c>
      <c r="W9" s="8">
        <f t="shared" si="6"/>
        <v>-650</v>
      </c>
      <c r="X9" s="8">
        <f t="shared" si="6"/>
        <v>0</v>
      </c>
      <c r="Y9" s="8">
        <f t="shared" si="6"/>
        <v>0</v>
      </c>
      <c r="Z9" s="8">
        <f t="shared" si="6"/>
        <v>0</v>
      </c>
      <c r="AA9" s="8">
        <f t="shared" si="6"/>
        <v>0</v>
      </c>
      <c r="AB9" s="8">
        <f t="shared" si="6"/>
        <v>0</v>
      </c>
    </row>
    <row r="10" spans="1:28" ht="14.4" outlineLevel="1" x14ac:dyDescent="0.3">
      <c r="A10" s="9" t="s">
        <v>23</v>
      </c>
      <c r="B10" s="10">
        <f t="shared" si="2"/>
        <v>-770</v>
      </c>
      <c r="C10" s="10">
        <v>0</v>
      </c>
      <c r="D10" s="10">
        <v>0</v>
      </c>
      <c r="E10" s="10">
        <v>-770</v>
      </c>
      <c r="F10" s="10">
        <v>0</v>
      </c>
      <c r="G10" s="10"/>
      <c r="H10" s="10"/>
      <c r="I10" s="10"/>
      <c r="J10" s="10"/>
      <c r="K10" s="10"/>
      <c r="L10" s="10"/>
      <c r="M10" s="10"/>
      <c r="N10" s="10"/>
      <c r="P10" s="9" t="s">
        <v>23</v>
      </c>
      <c r="Q10" s="10"/>
      <c r="R10" s="10">
        <v>-800</v>
      </c>
      <c r="S10" s="10"/>
      <c r="T10" s="10"/>
      <c r="U10" s="10"/>
      <c r="V10" s="10"/>
      <c r="W10" s="10"/>
      <c r="X10" s="10"/>
      <c r="Y10" s="10"/>
      <c r="Z10" s="10"/>
      <c r="AA10" s="10"/>
      <c r="AB10" s="10"/>
    </row>
    <row r="11" spans="1:28" ht="14.4" outlineLevel="1" x14ac:dyDescent="0.3">
      <c r="A11" s="9" t="s">
        <v>24</v>
      </c>
      <c r="B11" s="10">
        <f t="shared" si="2"/>
        <v>-853.53</v>
      </c>
      <c r="C11" s="10">
        <v>-397.46</v>
      </c>
      <c r="D11" s="10">
        <v>0</v>
      </c>
      <c r="E11" s="10">
        <v>0</v>
      </c>
      <c r="F11" s="10">
        <v>0</v>
      </c>
      <c r="G11" s="10"/>
      <c r="H11" s="10"/>
      <c r="I11" s="10">
        <f>-456.07</f>
        <v>-456.07</v>
      </c>
      <c r="J11" s="10"/>
      <c r="K11" s="10"/>
      <c r="L11" s="10"/>
      <c r="M11" s="10"/>
      <c r="N11" s="10"/>
      <c r="P11" s="9" t="s">
        <v>24</v>
      </c>
      <c r="Q11" s="10">
        <v>-500</v>
      </c>
      <c r="R11" s="10"/>
      <c r="S11" s="10"/>
      <c r="T11" s="10"/>
      <c r="U11" s="10"/>
      <c r="V11" s="10"/>
      <c r="W11" s="10">
        <v>-500</v>
      </c>
      <c r="X11" s="10"/>
      <c r="Y11" s="10"/>
      <c r="Z11" s="10"/>
      <c r="AA11" s="10"/>
      <c r="AB11" s="10"/>
    </row>
    <row r="12" spans="1:28" ht="14.4" outlineLevel="1" x14ac:dyDescent="0.3">
      <c r="A12" s="9" t="s">
        <v>25</v>
      </c>
      <c r="B12" s="10">
        <f t="shared" si="2"/>
        <v>-138</v>
      </c>
      <c r="C12" s="10">
        <v>0</v>
      </c>
      <c r="D12" s="10">
        <v>0</v>
      </c>
      <c r="E12" s="10">
        <v>0</v>
      </c>
      <c r="F12" s="10">
        <v>0</v>
      </c>
      <c r="G12" s="10"/>
      <c r="H12" s="10"/>
      <c r="I12" s="10">
        <v>-92</v>
      </c>
      <c r="J12" s="10"/>
      <c r="K12" s="10"/>
      <c r="L12" s="10"/>
      <c r="M12" s="10">
        <v>-46</v>
      </c>
      <c r="N12" s="10"/>
      <c r="P12" s="9" t="s">
        <v>25</v>
      </c>
      <c r="Q12" s="10"/>
      <c r="R12" s="10"/>
      <c r="S12" s="10"/>
      <c r="T12" s="10"/>
      <c r="U12" s="10"/>
      <c r="V12" s="10"/>
      <c r="W12" s="10">
        <v>-150</v>
      </c>
      <c r="X12" s="10"/>
      <c r="Y12" s="10"/>
      <c r="Z12" s="10"/>
      <c r="AA12" s="10"/>
      <c r="AB12" s="10"/>
    </row>
    <row r="13" spans="1:28" ht="14.4" outlineLevel="1" x14ac:dyDescent="0.3">
      <c r="A13" s="9" t="s">
        <v>20</v>
      </c>
      <c r="B13" s="10">
        <f t="shared" si="2"/>
        <v>0</v>
      </c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P13" s="9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</row>
    <row r="14" spans="1:28" ht="14.4" outlineLevel="1" x14ac:dyDescent="0.3">
      <c r="A14" s="9" t="s">
        <v>26</v>
      </c>
      <c r="B14" s="10">
        <f t="shared" si="2"/>
        <v>-1046.5</v>
      </c>
      <c r="C14" s="10">
        <v>0</v>
      </c>
      <c r="D14" s="10">
        <v>0</v>
      </c>
      <c r="E14" s="10">
        <v>0</v>
      </c>
      <c r="F14" s="10">
        <f>-50-30.5</f>
        <v>-80.5</v>
      </c>
      <c r="G14" s="10">
        <f>-20-20-10</f>
        <v>-50</v>
      </c>
      <c r="H14" s="10"/>
      <c r="I14" s="10">
        <f>-816</f>
        <v>-816</v>
      </c>
      <c r="J14" s="10"/>
      <c r="K14" s="10">
        <v>-50</v>
      </c>
      <c r="L14" s="10"/>
      <c r="M14" s="10"/>
      <c r="N14" s="10">
        <v>-50</v>
      </c>
      <c r="P14" s="9" t="s">
        <v>26</v>
      </c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</row>
    <row r="15" spans="1:28" ht="14.4" outlineLevel="1" x14ac:dyDescent="0.3">
      <c r="A15" s="9" t="s">
        <v>21</v>
      </c>
      <c r="B15" s="10">
        <f t="shared" si="2"/>
        <v>-1285.0100000000002</v>
      </c>
      <c r="C15" s="10">
        <v>-8.9</v>
      </c>
      <c r="D15" s="10">
        <f>-9.14-30</f>
        <v>-39.14</v>
      </c>
      <c r="E15" s="10">
        <f>-8.9-297.6-300</f>
        <v>-606.5</v>
      </c>
      <c r="F15" s="10">
        <v>-9.6199999999999992</v>
      </c>
      <c r="G15" s="10">
        <v>-9.0399999999999991</v>
      </c>
      <c r="H15" s="10">
        <v>-11.48</v>
      </c>
      <c r="I15" s="10">
        <f>-10.72-150-137</f>
        <v>-297.72000000000003</v>
      </c>
      <c r="J15" s="10">
        <f>-9.76-55</f>
        <v>-64.760000000000005</v>
      </c>
      <c r="K15" s="10">
        <f>-10.04-100-96.63</f>
        <v>-206.67</v>
      </c>
      <c r="L15" s="10">
        <f>-21.8-9.38</f>
        <v>-31.18</v>
      </c>
      <c r="M15" s="10"/>
      <c r="N15" s="10"/>
      <c r="P15" s="9" t="s">
        <v>21</v>
      </c>
      <c r="Q15" s="10"/>
      <c r="R15" s="10"/>
      <c r="S15" s="10">
        <v>-550</v>
      </c>
      <c r="T15" s="10"/>
      <c r="U15" s="10"/>
      <c r="V15" s="10"/>
      <c r="W15" s="10"/>
      <c r="X15" s="10"/>
      <c r="Y15" s="10"/>
      <c r="Z15" s="10"/>
      <c r="AA15" s="10"/>
      <c r="AB15" s="10"/>
    </row>
    <row r="16" spans="1:28" ht="14.4" x14ac:dyDescent="0.3">
      <c r="A16" s="4" t="s">
        <v>27</v>
      </c>
      <c r="B16" s="11">
        <f>SUM(B4+B9)</f>
        <v>-275.03999999999996</v>
      </c>
      <c r="C16" s="5">
        <f t="shared" ref="C16:N16" si="7">C3+C4+C9</f>
        <v>2879.8599999999997</v>
      </c>
      <c r="D16" s="5">
        <f t="shared" si="7"/>
        <v>2840.72</v>
      </c>
      <c r="E16" s="5">
        <f t="shared" si="7"/>
        <v>1614.2199999999998</v>
      </c>
      <c r="F16" s="5">
        <f t="shared" si="7"/>
        <v>1944.1</v>
      </c>
      <c r="G16" s="5">
        <f t="shared" si="7"/>
        <v>3695.06</v>
      </c>
      <c r="H16" s="5">
        <f t="shared" si="7"/>
        <v>4611.58</v>
      </c>
      <c r="I16" s="5">
        <f t="shared" si="7"/>
        <v>3099.79</v>
      </c>
      <c r="J16" s="5">
        <f t="shared" si="7"/>
        <v>3035.0299999999997</v>
      </c>
      <c r="K16" s="5">
        <f t="shared" si="7"/>
        <v>2778.3599999999997</v>
      </c>
      <c r="L16" s="5">
        <f t="shared" si="7"/>
        <v>2747.18</v>
      </c>
      <c r="M16" s="5">
        <f t="shared" si="7"/>
        <v>2701.18</v>
      </c>
      <c r="N16" s="5">
        <f t="shared" si="7"/>
        <v>3011.18</v>
      </c>
      <c r="O16" s="6"/>
      <c r="P16" s="5" t="s">
        <v>28</v>
      </c>
      <c r="Q16" s="5">
        <f t="shared" ref="Q16:AB16" si="8">Q3+Q4+Q9</f>
        <v>2511.1799999999998</v>
      </c>
      <c r="R16" s="5">
        <f t="shared" si="8"/>
        <v>1711.1799999999998</v>
      </c>
      <c r="S16" s="5">
        <f t="shared" si="8"/>
        <v>1161.1799999999998</v>
      </c>
      <c r="T16" s="5">
        <f t="shared" si="8"/>
        <v>1561.1799999999998</v>
      </c>
      <c r="U16" s="5">
        <f t="shared" si="8"/>
        <v>3161.18</v>
      </c>
      <c r="V16" s="5">
        <f t="shared" si="8"/>
        <v>3761.18</v>
      </c>
      <c r="W16" s="5">
        <f t="shared" si="8"/>
        <v>3111.18</v>
      </c>
      <c r="X16" s="5">
        <f t="shared" si="8"/>
        <v>3111.18</v>
      </c>
      <c r="Y16" s="5">
        <f t="shared" si="8"/>
        <v>3111.18</v>
      </c>
      <c r="Z16" s="5">
        <f t="shared" si="8"/>
        <v>3111.18</v>
      </c>
      <c r="AA16" s="5">
        <f t="shared" si="8"/>
        <v>3111.18</v>
      </c>
      <c r="AB16" s="5">
        <f t="shared" si="8"/>
        <v>3111.18</v>
      </c>
    </row>
    <row r="18" spans="1:28" ht="14.4" x14ac:dyDescent="0.3">
      <c r="A18" s="3" t="s">
        <v>29</v>
      </c>
      <c r="B18" s="3"/>
      <c r="C18" s="15" t="s">
        <v>4</v>
      </c>
      <c r="D18" s="15" t="s">
        <v>5</v>
      </c>
      <c r="E18" s="15" t="s">
        <v>6</v>
      </c>
      <c r="F18" s="15" t="s">
        <v>7</v>
      </c>
      <c r="G18" s="15" t="s">
        <v>8</v>
      </c>
      <c r="H18" s="15" t="s">
        <v>9</v>
      </c>
      <c r="I18" s="15" t="s">
        <v>10</v>
      </c>
      <c r="J18" s="15" t="s">
        <v>11</v>
      </c>
      <c r="K18" s="15" t="s">
        <v>12</v>
      </c>
      <c r="L18" s="15" t="s">
        <v>13</v>
      </c>
      <c r="M18" s="15" t="s">
        <v>14</v>
      </c>
      <c r="N18" s="15" t="s">
        <v>15</v>
      </c>
      <c r="P18" s="3" t="s">
        <v>30</v>
      </c>
      <c r="Q18" s="15" t="s">
        <v>4</v>
      </c>
      <c r="R18" s="15" t="s">
        <v>5</v>
      </c>
      <c r="S18" s="15" t="s">
        <v>6</v>
      </c>
      <c r="T18" s="15" t="s">
        <v>7</v>
      </c>
      <c r="U18" s="15" t="s">
        <v>8</v>
      </c>
      <c r="V18" s="15" t="s">
        <v>9</v>
      </c>
      <c r="W18" s="15" t="s">
        <v>10</v>
      </c>
      <c r="X18" s="15" t="s">
        <v>11</v>
      </c>
      <c r="Y18" s="15" t="s">
        <v>12</v>
      </c>
      <c r="Z18" s="15" t="s">
        <v>13</v>
      </c>
      <c r="AA18" s="15" t="s">
        <v>14</v>
      </c>
      <c r="AB18" s="15" t="s">
        <v>15</v>
      </c>
    </row>
    <row r="19" spans="1:28" ht="14.4" x14ac:dyDescent="0.3">
      <c r="A19" s="12"/>
      <c r="B19" s="12"/>
      <c r="C19" s="13">
        <v>7187.37</v>
      </c>
      <c r="D19" s="13">
        <f t="shared" ref="D19:N19" si="9">C31</f>
        <v>7184.09</v>
      </c>
      <c r="E19" s="13">
        <f t="shared" si="9"/>
        <v>7181.1900000000005</v>
      </c>
      <c r="F19" s="13">
        <f t="shared" si="9"/>
        <v>7178.2900000000009</v>
      </c>
      <c r="G19" s="13">
        <f t="shared" si="9"/>
        <v>7174.8300000000008</v>
      </c>
      <c r="H19" s="13">
        <f t="shared" si="9"/>
        <v>7581.8300000000008</v>
      </c>
      <c r="I19" s="13">
        <f t="shared" si="9"/>
        <v>13122.570000000002</v>
      </c>
      <c r="J19" s="13">
        <f t="shared" si="9"/>
        <v>13765.890000000003</v>
      </c>
      <c r="K19" s="13">
        <f t="shared" si="9"/>
        <v>12783.410000000003</v>
      </c>
      <c r="L19" s="13">
        <f t="shared" si="9"/>
        <v>11308.220000000003</v>
      </c>
      <c r="M19" s="13">
        <f t="shared" si="9"/>
        <v>10894.360000000002</v>
      </c>
      <c r="N19" s="13">
        <f t="shared" si="9"/>
        <v>10374.360000000002</v>
      </c>
      <c r="O19" s="6"/>
      <c r="P19" s="13"/>
      <c r="Q19" s="13">
        <f>N31</f>
        <v>10374.360000000002</v>
      </c>
      <c r="R19" s="13">
        <f t="shared" ref="R19:AB19" si="10">Q31</f>
        <v>10374.360000000002</v>
      </c>
      <c r="S19" s="13">
        <f t="shared" si="10"/>
        <v>10374.360000000002</v>
      </c>
      <c r="T19" s="13">
        <f t="shared" si="10"/>
        <v>10374.360000000002</v>
      </c>
      <c r="U19" s="13">
        <f t="shared" si="10"/>
        <v>10374.360000000002</v>
      </c>
      <c r="V19" s="13">
        <f t="shared" si="10"/>
        <v>10374.360000000002</v>
      </c>
      <c r="W19" s="13">
        <f t="shared" si="10"/>
        <v>10374.360000000002</v>
      </c>
      <c r="X19" s="13">
        <f t="shared" si="10"/>
        <v>10374.360000000002</v>
      </c>
      <c r="Y19" s="13">
        <f t="shared" si="10"/>
        <v>10374.360000000002</v>
      </c>
      <c r="Z19" s="13">
        <f t="shared" si="10"/>
        <v>10374.360000000002</v>
      </c>
      <c r="AA19" s="13">
        <f t="shared" si="10"/>
        <v>10374.360000000002</v>
      </c>
      <c r="AB19" s="13">
        <f t="shared" si="10"/>
        <v>10374.360000000002</v>
      </c>
    </row>
    <row r="20" spans="1:28" ht="14.4" x14ac:dyDescent="0.3">
      <c r="A20" s="7" t="s">
        <v>17</v>
      </c>
      <c r="B20" s="8">
        <f t="shared" ref="B20:B30" si="11">SUM(C20:N20)</f>
        <v>7928.28</v>
      </c>
      <c r="C20" s="8">
        <f t="shared" ref="C20:N20" si="12">SUM(C21:C24)</f>
        <v>0</v>
      </c>
      <c r="D20" s="8">
        <f t="shared" si="12"/>
        <v>0</v>
      </c>
      <c r="E20" s="8">
        <f t="shared" si="12"/>
        <v>150</v>
      </c>
      <c r="F20" s="8">
        <f t="shared" si="12"/>
        <v>0</v>
      </c>
      <c r="G20" s="8">
        <f t="shared" si="12"/>
        <v>634</v>
      </c>
      <c r="H20" s="8">
        <f t="shared" si="12"/>
        <v>6130</v>
      </c>
      <c r="I20" s="8">
        <f t="shared" si="12"/>
        <v>772.78</v>
      </c>
      <c r="J20" s="8">
        <f t="shared" si="12"/>
        <v>241.5</v>
      </c>
      <c r="K20" s="8">
        <f t="shared" si="12"/>
        <v>0</v>
      </c>
      <c r="L20" s="8">
        <f t="shared" si="12"/>
        <v>0</v>
      </c>
      <c r="M20" s="8">
        <f t="shared" si="12"/>
        <v>0</v>
      </c>
      <c r="N20" s="8">
        <f t="shared" si="12"/>
        <v>0</v>
      </c>
      <c r="P20" s="7" t="s">
        <v>17</v>
      </c>
      <c r="Q20" s="8">
        <f t="shared" ref="Q20:AB20" si="13">SUM(Q21:Q24)</f>
        <v>0</v>
      </c>
      <c r="R20" s="8">
        <f t="shared" si="13"/>
        <v>0</v>
      </c>
      <c r="S20" s="8">
        <f t="shared" si="13"/>
        <v>0</v>
      </c>
      <c r="T20" s="8">
        <f t="shared" si="13"/>
        <v>0</v>
      </c>
      <c r="U20" s="8">
        <f t="shared" si="13"/>
        <v>0</v>
      </c>
      <c r="V20" s="8">
        <f t="shared" si="13"/>
        <v>0</v>
      </c>
      <c r="W20" s="8">
        <f t="shared" si="13"/>
        <v>0</v>
      </c>
      <c r="X20" s="8">
        <f t="shared" si="13"/>
        <v>0</v>
      </c>
      <c r="Y20" s="8">
        <f t="shared" si="13"/>
        <v>0</v>
      </c>
      <c r="Z20" s="8">
        <f t="shared" si="13"/>
        <v>0</v>
      </c>
      <c r="AA20" s="8">
        <f t="shared" si="13"/>
        <v>0</v>
      </c>
      <c r="AB20" s="8">
        <f t="shared" si="13"/>
        <v>0</v>
      </c>
    </row>
    <row r="21" spans="1:28" ht="15.75" customHeight="1" outlineLevel="1" x14ac:dyDescent="0.3">
      <c r="A21" s="9" t="s">
        <v>31</v>
      </c>
      <c r="B21" s="10">
        <f t="shared" si="11"/>
        <v>6191</v>
      </c>
      <c r="C21" s="10">
        <v>0</v>
      </c>
      <c r="D21" s="10">
        <v>0</v>
      </c>
      <c r="E21" s="10">
        <v>0</v>
      </c>
      <c r="F21" s="10">
        <v>0</v>
      </c>
      <c r="G21" s="10">
        <f>180+180+36+18</f>
        <v>414</v>
      </c>
      <c r="H21" s="10">
        <f>246+18+643+300+18+40+90+150+72+180+150+360+180+1650+150+300+150+300+300+150+180</f>
        <v>5627</v>
      </c>
      <c r="I21" s="10">
        <f>150</f>
        <v>150</v>
      </c>
      <c r="J21" s="10"/>
      <c r="K21" s="10"/>
      <c r="L21" s="10"/>
      <c r="M21" s="10"/>
      <c r="N21" s="10"/>
      <c r="P21" s="9" t="s">
        <v>32</v>
      </c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</row>
    <row r="22" spans="1:28" ht="15.75" customHeight="1" outlineLevel="1" x14ac:dyDescent="0.3">
      <c r="A22" s="9" t="s">
        <v>33</v>
      </c>
      <c r="B22" s="10">
        <f t="shared" si="11"/>
        <v>0</v>
      </c>
      <c r="C22" s="10">
        <v>0</v>
      </c>
      <c r="D22" s="10">
        <v>0</v>
      </c>
      <c r="E22" s="10">
        <v>0</v>
      </c>
      <c r="F22" s="10">
        <v>0</v>
      </c>
      <c r="G22" s="10"/>
      <c r="H22" s="10"/>
      <c r="I22" s="10"/>
      <c r="J22" s="10"/>
      <c r="K22" s="10"/>
      <c r="L22" s="10"/>
      <c r="M22" s="10"/>
      <c r="N22" s="10"/>
      <c r="P22" s="9" t="s">
        <v>33</v>
      </c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</row>
    <row r="23" spans="1:28" ht="15.75" customHeight="1" outlineLevel="1" x14ac:dyDescent="0.3">
      <c r="A23" s="9" t="s">
        <v>34</v>
      </c>
      <c r="B23" s="10">
        <f t="shared" si="11"/>
        <v>734.28</v>
      </c>
      <c r="C23" s="10">
        <v>0</v>
      </c>
      <c r="D23" s="10">
        <v>0</v>
      </c>
      <c r="E23" s="10">
        <v>0</v>
      </c>
      <c r="F23" s="10">
        <v>0</v>
      </c>
      <c r="G23" s="10">
        <v>20</v>
      </c>
      <c r="H23" s="10"/>
      <c r="I23" s="10">
        <v>472.78</v>
      </c>
      <c r="J23" s="10">
        <f>30+211.5</f>
        <v>241.5</v>
      </c>
      <c r="K23" s="10"/>
      <c r="L23" s="10"/>
      <c r="M23" s="10"/>
      <c r="N23" s="10"/>
      <c r="P23" s="9" t="s">
        <v>34</v>
      </c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</row>
    <row r="24" spans="1:28" ht="15.75" customHeight="1" outlineLevel="1" x14ac:dyDescent="0.3">
      <c r="A24" s="9" t="s">
        <v>21</v>
      </c>
      <c r="B24" s="10">
        <f t="shared" si="11"/>
        <v>1003</v>
      </c>
      <c r="C24" s="10">
        <v>0</v>
      </c>
      <c r="D24" s="10">
        <v>0</v>
      </c>
      <c r="E24" s="10">
        <f>150</f>
        <v>150</v>
      </c>
      <c r="F24" s="10">
        <v>0</v>
      </c>
      <c r="G24" s="10">
        <f>10+130+40+20</f>
        <v>200</v>
      </c>
      <c r="H24" s="10">
        <f>30+9+80+15+20+30+45+30+30+54+10+120+30</f>
        <v>503</v>
      </c>
      <c r="I24" s="10">
        <f>30+120</f>
        <v>150</v>
      </c>
      <c r="J24" s="10"/>
      <c r="K24" s="10"/>
      <c r="L24" s="10"/>
      <c r="M24" s="10"/>
      <c r="N24" s="10"/>
      <c r="P24" s="9" t="s">
        <v>21</v>
      </c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</row>
    <row r="25" spans="1:28" ht="15.75" customHeight="1" x14ac:dyDescent="0.3">
      <c r="A25" s="7" t="s">
        <v>22</v>
      </c>
      <c r="B25" s="8">
        <f t="shared" si="11"/>
        <v>-4741.29</v>
      </c>
      <c r="C25" s="8">
        <f t="shared" ref="C25:N25" si="14">SUM(C26:C30)</f>
        <v>-3.28</v>
      </c>
      <c r="D25" s="8">
        <f t="shared" si="14"/>
        <v>-2.9</v>
      </c>
      <c r="E25" s="8">
        <f t="shared" si="14"/>
        <v>-152.9</v>
      </c>
      <c r="F25" s="8">
        <f t="shared" si="14"/>
        <v>-3.46</v>
      </c>
      <c r="G25" s="8">
        <f t="shared" si="14"/>
        <v>-227</v>
      </c>
      <c r="H25" s="8">
        <f t="shared" si="14"/>
        <v>-589.26</v>
      </c>
      <c r="I25" s="8">
        <f t="shared" si="14"/>
        <v>-129.46</v>
      </c>
      <c r="J25" s="8">
        <f t="shared" si="14"/>
        <v>-1223.98</v>
      </c>
      <c r="K25" s="8">
        <f t="shared" si="14"/>
        <v>-1475.19</v>
      </c>
      <c r="L25" s="8">
        <f t="shared" si="14"/>
        <v>-413.86</v>
      </c>
      <c r="M25" s="8">
        <f t="shared" si="14"/>
        <v>-520</v>
      </c>
      <c r="N25" s="8">
        <f t="shared" si="14"/>
        <v>0</v>
      </c>
      <c r="P25" s="7" t="s">
        <v>22</v>
      </c>
      <c r="Q25" s="8">
        <f t="shared" ref="Q25:AB25" si="15">SUM(Q26:Q30)</f>
        <v>0</v>
      </c>
      <c r="R25" s="8">
        <f t="shared" si="15"/>
        <v>0</v>
      </c>
      <c r="S25" s="8">
        <f t="shared" si="15"/>
        <v>0</v>
      </c>
      <c r="T25" s="8">
        <f t="shared" si="15"/>
        <v>0</v>
      </c>
      <c r="U25" s="8">
        <f t="shared" si="15"/>
        <v>0</v>
      </c>
      <c r="V25" s="8">
        <f t="shared" si="15"/>
        <v>0</v>
      </c>
      <c r="W25" s="8">
        <f t="shared" si="15"/>
        <v>0</v>
      </c>
      <c r="X25" s="8">
        <f t="shared" si="15"/>
        <v>0</v>
      </c>
      <c r="Y25" s="8">
        <f t="shared" si="15"/>
        <v>0</v>
      </c>
      <c r="Z25" s="8">
        <f t="shared" si="15"/>
        <v>0</v>
      </c>
      <c r="AA25" s="8">
        <f t="shared" si="15"/>
        <v>0</v>
      </c>
      <c r="AB25" s="8">
        <f t="shared" si="15"/>
        <v>0</v>
      </c>
    </row>
    <row r="26" spans="1:28" ht="15.75" customHeight="1" outlineLevel="1" x14ac:dyDescent="0.3">
      <c r="A26" s="9" t="s">
        <v>35</v>
      </c>
      <c r="B26" s="10">
        <f t="shared" si="11"/>
        <v>-2400</v>
      </c>
      <c r="C26" s="10">
        <v>0</v>
      </c>
      <c r="D26" s="10">
        <v>0</v>
      </c>
      <c r="E26" s="10">
        <v>0</v>
      </c>
      <c r="F26" s="10">
        <v>0</v>
      </c>
      <c r="G26" s="10"/>
      <c r="H26" s="10"/>
      <c r="I26" s="10"/>
      <c r="J26" s="10">
        <f>-500-420-300</f>
        <v>-1220</v>
      </c>
      <c r="K26" s="10">
        <v>-250</v>
      </c>
      <c r="L26" s="10">
        <v>-410</v>
      </c>
      <c r="M26" s="10">
        <f>-120-400</f>
        <v>-520</v>
      </c>
      <c r="N26" s="10"/>
      <c r="P26" s="9" t="s">
        <v>35</v>
      </c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</row>
    <row r="27" spans="1:28" ht="15.75" customHeight="1" outlineLevel="1" x14ac:dyDescent="0.3">
      <c r="A27" s="9" t="s">
        <v>36</v>
      </c>
      <c r="B27" s="10">
        <f t="shared" si="11"/>
        <v>-391.6</v>
      </c>
      <c r="C27" s="10">
        <v>0</v>
      </c>
      <c r="D27" s="10">
        <v>0</v>
      </c>
      <c r="E27" s="10">
        <v>0</v>
      </c>
      <c r="F27" s="10">
        <v>0</v>
      </c>
      <c r="G27" s="10"/>
      <c r="H27" s="10">
        <f>-100-121.6-170</f>
        <v>-391.6</v>
      </c>
      <c r="I27" s="10"/>
      <c r="J27" s="10"/>
      <c r="K27" s="10"/>
      <c r="L27" s="10"/>
      <c r="M27" s="10"/>
      <c r="N27" s="10"/>
      <c r="P27" s="9" t="s">
        <v>36</v>
      </c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</row>
    <row r="28" spans="1:28" ht="15.75" customHeight="1" outlineLevel="1" x14ac:dyDescent="0.3">
      <c r="A28" s="9" t="s">
        <v>37</v>
      </c>
      <c r="B28" s="10">
        <f t="shared" si="11"/>
        <v>0</v>
      </c>
      <c r="C28" s="10">
        <v>0</v>
      </c>
      <c r="D28" s="10">
        <v>0</v>
      </c>
      <c r="E28" s="10">
        <v>0</v>
      </c>
      <c r="F28" s="10">
        <v>0</v>
      </c>
      <c r="G28" s="10"/>
      <c r="H28" s="10"/>
      <c r="I28" s="10"/>
      <c r="J28" s="10"/>
      <c r="K28" s="10"/>
      <c r="L28" s="10"/>
      <c r="M28" s="10"/>
      <c r="N28" s="10"/>
      <c r="P28" s="9" t="s">
        <v>37</v>
      </c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</row>
    <row r="29" spans="1:28" ht="15.75" customHeight="1" outlineLevel="1" x14ac:dyDescent="0.3">
      <c r="A29" s="9" t="s">
        <v>38</v>
      </c>
      <c r="B29" s="10">
        <f t="shared" si="11"/>
        <v>-919.97</v>
      </c>
      <c r="C29" s="10">
        <v>0</v>
      </c>
      <c r="D29" s="10">
        <v>0</v>
      </c>
      <c r="E29" s="10">
        <v>0</v>
      </c>
      <c r="F29" s="10">
        <v>0</v>
      </c>
      <c r="G29" s="10"/>
      <c r="H29" s="10"/>
      <c r="I29" s="10"/>
      <c r="J29" s="10"/>
      <c r="K29" s="10">
        <v>-919.97</v>
      </c>
      <c r="L29" s="10"/>
      <c r="M29" s="10"/>
      <c r="N29" s="10"/>
      <c r="P29" s="9" t="s">
        <v>38</v>
      </c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</row>
    <row r="30" spans="1:28" ht="15.75" customHeight="1" outlineLevel="1" x14ac:dyDescent="0.3">
      <c r="A30" s="9" t="s">
        <v>21</v>
      </c>
      <c r="B30" s="10">
        <f t="shared" si="11"/>
        <v>-1029.72</v>
      </c>
      <c r="C30" s="10">
        <v>-3.28</v>
      </c>
      <c r="D30" s="10">
        <v>-2.9</v>
      </c>
      <c r="E30" s="10">
        <f>-150-2.9</f>
        <v>-152.9</v>
      </c>
      <c r="F30" s="10">
        <v>-3.46</v>
      </c>
      <c r="G30" s="10">
        <f>-2-225</f>
        <v>-227</v>
      </c>
      <c r="H30" s="10">
        <f>-192.5-5.16</f>
        <v>-197.66</v>
      </c>
      <c r="I30" s="10">
        <f>-9.46-120</f>
        <v>-129.46</v>
      </c>
      <c r="J30" s="10">
        <f>-3.98</f>
        <v>-3.98</v>
      </c>
      <c r="K30" s="10">
        <f>-200+100-5.22-200</f>
        <v>-305.22000000000003</v>
      </c>
      <c r="L30" s="10">
        <f>-3.86</f>
        <v>-3.86</v>
      </c>
      <c r="M30" s="10"/>
      <c r="N30" s="10"/>
      <c r="P30" s="9" t="s">
        <v>21</v>
      </c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</row>
    <row r="31" spans="1:28" ht="15.75" customHeight="1" x14ac:dyDescent="0.3">
      <c r="A31" s="12" t="s">
        <v>39</v>
      </c>
      <c r="B31" s="14">
        <f>SUM(B20+B25)</f>
        <v>3186.99</v>
      </c>
      <c r="C31" s="13">
        <f t="shared" ref="C31:N31" si="16">C19+C20+C25</f>
        <v>7184.09</v>
      </c>
      <c r="D31" s="13">
        <f t="shared" si="16"/>
        <v>7181.1900000000005</v>
      </c>
      <c r="E31" s="13">
        <f t="shared" si="16"/>
        <v>7178.2900000000009</v>
      </c>
      <c r="F31" s="13">
        <f t="shared" si="16"/>
        <v>7174.8300000000008</v>
      </c>
      <c r="G31" s="13">
        <f t="shared" si="16"/>
        <v>7581.8300000000008</v>
      </c>
      <c r="H31" s="13">
        <f t="shared" si="16"/>
        <v>13122.570000000002</v>
      </c>
      <c r="I31" s="13">
        <f t="shared" si="16"/>
        <v>13765.890000000003</v>
      </c>
      <c r="J31" s="13">
        <f t="shared" si="16"/>
        <v>12783.410000000003</v>
      </c>
      <c r="K31" s="13">
        <f t="shared" si="16"/>
        <v>11308.220000000003</v>
      </c>
      <c r="L31" s="13">
        <f t="shared" si="16"/>
        <v>10894.360000000002</v>
      </c>
      <c r="M31" s="13">
        <f t="shared" si="16"/>
        <v>10374.360000000002</v>
      </c>
      <c r="N31" s="13">
        <f t="shared" si="16"/>
        <v>10374.360000000002</v>
      </c>
      <c r="O31" s="6"/>
      <c r="P31" s="13" t="s">
        <v>39</v>
      </c>
      <c r="Q31" s="13">
        <f t="shared" ref="Q31:AB31" si="17">Q19+Q20+Q25</f>
        <v>10374.360000000002</v>
      </c>
      <c r="R31" s="13">
        <f t="shared" si="17"/>
        <v>10374.360000000002</v>
      </c>
      <c r="S31" s="13">
        <f t="shared" si="17"/>
        <v>10374.360000000002</v>
      </c>
      <c r="T31" s="13">
        <f t="shared" si="17"/>
        <v>10374.360000000002</v>
      </c>
      <c r="U31" s="13">
        <f t="shared" si="17"/>
        <v>10374.360000000002</v>
      </c>
      <c r="V31" s="13">
        <f t="shared" si="17"/>
        <v>10374.360000000002</v>
      </c>
      <c r="W31" s="13">
        <f t="shared" si="17"/>
        <v>10374.360000000002</v>
      </c>
      <c r="X31" s="13">
        <f t="shared" si="17"/>
        <v>10374.360000000002</v>
      </c>
      <c r="Y31" s="13">
        <f t="shared" si="17"/>
        <v>10374.360000000002</v>
      </c>
      <c r="Z31" s="13">
        <f t="shared" si="17"/>
        <v>10374.360000000002</v>
      </c>
      <c r="AA31" s="13">
        <f t="shared" si="17"/>
        <v>10374.360000000002</v>
      </c>
      <c r="AB31" s="13">
        <f t="shared" si="17"/>
        <v>10374.360000000002</v>
      </c>
    </row>
    <row r="32" spans="1:28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conditionalFormatting sqref="C3">
    <cfRule type="notContainsBlanks" dxfId="0" priority="1">
      <formula>LEN(TRIM(C3))&gt;0</formula>
    </cfRule>
  </conditionalFormatting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Suunnitelma1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2024-03-26T15:53:40Z</dcterms:created>
  <dcterms:modified xsi:type="dcterms:W3CDTF">2025-08-26T21:13:26Z</dcterms:modified>
</cp:coreProperties>
</file>