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kemianteollisuus-my.sharepoint.com/personal/sampo_pehkonen_kemianteollisuus_fi/Documents/Tiedot/Selvitykset/Työaikalaskuri/"/>
    </mc:Choice>
  </mc:AlternateContent>
  <xr:revisionPtr revIDLastSave="5733" documentId="8_{1598E1BA-375C-444D-8244-A0CB8AF9E9C2}" xr6:coauthVersionLast="47" xr6:coauthVersionMax="47" xr10:uidLastSave="{C0A4DBEA-4587-4FA5-98DC-87FF512224A7}"/>
  <bookViews>
    <workbookView xWindow="-80" yWindow="-80" windowWidth="34560" windowHeight="13840" xr2:uid="{00000000-000D-0000-FFFF-FFFF00000000}"/>
  </bookViews>
  <sheets>
    <sheet name="OHJEET" sheetId="17" r:id="rId1"/>
    <sheet name="TIEDOT" sheetId="2" r:id="rId2"/>
    <sheet name="TAM15" sheetId="3" r:id="rId3"/>
    <sheet name="TAM17" sheetId="5" r:id="rId4"/>
    <sheet name="TAM25" sheetId="6" r:id="rId5"/>
    <sheet name="TAM26" sheetId="8" r:id="rId6"/>
    <sheet name="TAM27" sheetId="7" r:id="rId7"/>
    <sheet name="TAM35" sheetId="9" r:id="rId8"/>
    <sheet name="TAM36" sheetId="10" r:id="rId9"/>
    <sheet name="TAM37" sheetId="14" r:id="rId10"/>
    <sheet name="12-tuntinen" sheetId="11" r:id="rId11"/>
    <sheet name="TAM15_7,5H" sheetId="15" r:id="rId12"/>
    <sheet name="TAM25_7,5H" sheetId="16" r:id="rId13"/>
    <sheet name="Taustalaskenta" sheetId="12" r:id="rId14"/>
  </sheets>
  <externalReferences>
    <externalReference r:id="rId15"/>
  </externalReferenc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1" i="12" l="1"/>
  <c r="U58" i="2" l="1"/>
  <c r="E26" i="2"/>
  <c r="E22" i="2"/>
  <c r="E21" i="2"/>
  <c r="H182" i="12"/>
  <c r="H158" i="12"/>
  <c r="H159" i="12"/>
  <c r="E27" i="2" l="1"/>
  <c r="H50" i="12"/>
  <c r="H52" i="12"/>
  <c r="H216" i="12"/>
  <c r="H196" i="12"/>
  <c r="H198" i="12"/>
  <c r="H199" i="12"/>
  <c r="H200" i="12"/>
  <c r="H201" i="12"/>
  <c r="H215" i="12"/>
  <c r="H99" i="12"/>
  <c r="H68" i="12"/>
  <c r="H48" i="12" s="1"/>
  <c r="G119" i="12" l="1"/>
  <c r="G196" i="12"/>
  <c r="H13" i="12" l="1"/>
  <c r="Z19" i="2"/>
  <c r="AN17" i="16" l="1"/>
  <c r="AO17" i="16"/>
  <c r="AO18" i="16"/>
  <c r="AN18" i="16"/>
  <c r="AO19" i="16"/>
  <c r="AN19" i="16"/>
  <c r="AH12" i="15"/>
  <c r="AH15" i="15"/>
  <c r="AH17" i="15"/>
  <c r="AH18" i="15"/>
  <c r="AH19" i="15"/>
  <c r="F80" i="15"/>
  <c r="AO18" i="6" l="1"/>
  <c r="AZ16" i="10" l="1"/>
  <c r="AT15" i="5" l="1"/>
  <c r="E28" i="2"/>
  <c r="M58" i="2" l="1"/>
  <c r="N58" i="2"/>
  <c r="O58" i="2"/>
  <c r="P58" i="2"/>
  <c r="Q58" i="2"/>
  <c r="R58" i="2"/>
  <c r="S58" i="2"/>
  <c r="T58" i="2"/>
  <c r="M59" i="2"/>
  <c r="N59" i="2"/>
  <c r="O59" i="2"/>
  <c r="P59" i="2"/>
  <c r="Q59" i="2"/>
  <c r="R59" i="2"/>
  <c r="S59" i="2"/>
  <c r="T59" i="2"/>
  <c r="M60" i="2"/>
  <c r="N60" i="2"/>
  <c r="O60" i="2"/>
  <c r="P60" i="2"/>
  <c r="Q60" i="2"/>
  <c r="R60" i="2"/>
  <c r="S60" i="2"/>
  <c r="T60" i="2"/>
  <c r="M61" i="2"/>
  <c r="N61" i="2"/>
  <c r="O61" i="2"/>
  <c r="P61" i="2"/>
  <c r="Q61" i="2"/>
  <c r="R61" i="2"/>
  <c r="S61" i="2"/>
  <c r="T61" i="2"/>
  <c r="M62" i="2"/>
  <c r="N62" i="2"/>
  <c r="O62" i="2"/>
  <c r="P62" i="2"/>
  <c r="Q62" i="2"/>
  <c r="R62" i="2"/>
  <c r="S62" i="2"/>
  <c r="T62" i="2"/>
  <c r="M63" i="2"/>
  <c r="N63" i="2"/>
  <c r="O63" i="2"/>
  <c r="P63" i="2"/>
  <c r="Q63" i="2"/>
  <c r="R63" i="2"/>
  <c r="S63" i="2"/>
  <c r="T63" i="2"/>
  <c r="M64" i="2"/>
  <c r="N64" i="2"/>
  <c r="O64" i="2"/>
  <c r="P64" i="2"/>
  <c r="Q64" i="2"/>
  <c r="R64" i="2"/>
  <c r="S64" i="2"/>
  <c r="T64" i="2"/>
  <c r="M65" i="2"/>
  <c r="N65" i="2"/>
  <c r="O65" i="2"/>
  <c r="P65" i="2"/>
  <c r="Q65" i="2"/>
  <c r="R65" i="2"/>
  <c r="S65" i="2"/>
  <c r="T65" i="2"/>
  <c r="M66" i="2"/>
  <c r="N66" i="2"/>
  <c r="O66" i="2"/>
  <c r="P66" i="2"/>
  <c r="Q66" i="2"/>
  <c r="R66" i="2"/>
  <c r="S66" i="2"/>
  <c r="T66" i="2"/>
  <c r="U59" i="2"/>
  <c r="U60" i="2"/>
  <c r="U61" i="2"/>
  <c r="U62" i="2"/>
  <c r="U63" i="2"/>
  <c r="U64" i="2"/>
  <c r="U65" i="2"/>
  <c r="U66" i="2"/>
  <c r="AO15" i="16" l="1"/>
  <c r="AN15" i="16"/>
  <c r="M82" i="16" l="1"/>
  <c r="S82" i="16"/>
  <c r="F82" i="16"/>
  <c r="AK82" i="16"/>
  <c r="S78" i="16"/>
  <c r="G82" i="16"/>
  <c r="AE82" i="16"/>
  <c r="L82" i="16"/>
  <c r="AJ82" i="16"/>
  <c r="AD82" i="16"/>
  <c r="M78" i="16"/>
  <c r="AK79" i="16"/>
  <c r="S77" i="16"/>
  <c r="R82" i="16"/>
  <c r="Y79" i="16"/>
  <c r="AD79" i="16"/>
  <c r="Y82" i="16"/>
  <c r="R77" i="16"/>
  <c r="X79" i="16"/>
  <c r="L79" i="16"/>
  <c r="M79" i="16"/>
  <c r="X82" i="16"/>
  <c r="R78" i="16"/>
  <c r="F79" i="16"/>
  <c r="AE79" i="16"/>
  <c r="F80" i="16"/>
  <c r="G79" i="16"/>
  <c r="L78" i="16"/>
  <c r="AJ79" i="16"/>
  <c r="X77" i="16"/>
  <c r="F81" i="16"/>
  <c r="Y77" i="16"/>
  <c r="G80" i="16"/>
  <c r="G81" i="16"/>
  <c r="AD77" i="16"/>
  <c r="X78" i="16"/>
  <c r="R79" i="16"/>
  <c r="L80" i="16"/>
  <c r="L81" i="16"/>
  <c r="AE77" i="16"/>
  <c r="Y78" i="16"/>
  <c r="S79" i="16"/>
  <c r="M80" i="16"/>
  <c r="M81" i="16"/>
  <c r="AJ77" i="16"/>
  <c r="AD78" i="16"/>
  <c r="R80" i="16"/>
  <c r="R81" i="16"/>
  <c r="AK77" i="16"/>
  <c r="AE78" i="16"/>
  <c r="S80" i="16"/>
  <c r="S81" i="16"/>
  <c r="F77" i="16"/>
  <c r="AJ78" i="16"/>
  <c r="X80" i="16"/>
  <c r="X81" i="16"/>
  <c r="G77" i="16"/>
  <c r="AK78" i="16"/>
  <c r="Y80" i="16"/>
  <c r="Y81" i="16"/>
  <c r="L77" i="16"/>
  <c r="F78" i="16"/>
  <c r="AD80" i="16"/>
  <c r="AD81" i="16"/>
  <c r="M77" i="16"/>
  <c r="G78" i="16"/>
  <c r="AE80" i="16"/>
  <c r="AE81" i="16"/>
  <c r="AJ80" i="16"/>
  <c r="AJ81" i="16"/>
  <c r="AK80" i="16"/>
  <c r="AK81" i="16"/>
  <c r="AO9" i="16" l="1"/>
  <c r="AN9" i="16"/>
  <c r="AN8" i="16"/>
  <c r="AO8" i="16"/>
  <c r="AN10" i="16"/>
  <c r="AO10" i="16"/>
  <c r="AN12" i="16" l="1"/>
  <c r="AN21" i="16" s="1"/>
  <c r="AO12" i="16"/>
  <c r="AO21" i="16" s="1"/>
  <c r="AE82" i="15" l="1"/>
  <c r="Z82" i="15" l="1"/>
  <c r="F82" i="15"/>
  <c r="P77" i="15"/>
  <c r="U78" i="15"/>
  <c r="K82" i="15"/>
  <c r="K81" i="15"/>
  <c r="F81" i="15"/>
  <c r="F79" i="15"/>
  <c r="P82" i="15"/>
  <c r="K77" i="15"/>
  <c r="U82" i="15"/>
  <c r="K79" i="15"/>
  <c r="U77" i="15"/>
  <c r="Z77" i="15"/>
  <c r="Z78" i="15"/>
  <c r="AE78" i="15"/>
  <c r="P79" i="15"/>
  <c r="AE77" i="15"/>
  <c r="U79" i="15"/>
  <c r="P81" i="15"/>
  <c r="Z79" i="15"/>
  <c r="U81" i="15"/>
  <c r="F78" i="15"/>
  <c r="AE79" i="15"/>
  <c r="Z81" i="15"/>
  <c r="K78" i="15"/>
  <c r="AE81" i="15"/>
  <c r="P78" i="15"/>
  <c r="K80" i="15"/>
  <c r="P80" i="15"/>
  <c r="F77" i="15"/>
  <c r="U80" i="15"/>
  <c r="Z80" i="15"/>
  <c r="AE80" i="15"/>
  <c r="AH8" i="15" l="1"/>
  <c r="AH10" i="15"/>
  <c r="AH9" i="15"/>
  <c r="AH21" i="15" l="1"/>
  <c r="AH15" i="3" l="1"/>
  <c r="AV15" i="5"/>
  <c r="AU15" i="5"/>
  <c r="AP81" i="5" l="1"/>
  <c r="O81" i="5"/>
  <c r="G81" i="5"/>
  <c r="H81" i="5"/>
  <c r="M76" i="5"/>
  <c r="M81" i="5"/>
  <c r="AJ81" i="5"/>
  <c r="F81" i="5"/>
  <c r="AH78" i="5"/>
  <c r="AH80" i="5"/>
  <c r="AI80" i="5"/>
  <c r="Z81" i="3"/>
  <c r="N81" i="5"/>
  <c r="AQ81" i="5"/>
  <c r="AA80" i="5"/>
  <c r="AI81" i="5"/>
  <c r="AV19" i="5"/>
  <c r="T80" i="5"/>
  <c r="U80" i="5"/>
  <c r="F81" i="3"/>
  <c r="V80" i="5"/>
  <c r="K81" i="3"/>
  <c r="AC77" i="5"/>
  <c r="P81" i="3"/>
  <c r="AH81" i="5"/>
  <c r="AT17" i="5"/>
  <c r="AJ80" i="5"/>
  <c r="AH18" i="3"/>
  <c r="G78" i="5"/>
  <c r="AB77" i="5"/>
  <c r="AH17" i="3"/>
  <c r="H78" i="5"/>
  <c r="AE81" i="3"/>
  <c r="AO81" i="5"/>
  <c r="AT18" i="5"/>
  <c r="AU19" i="5"/>
  <c r="AH19" i="3"/>
  <c r="AU18" i="5"/>
  <c r="AV18" i="5"/>
  <c r="AT19" i="5"/>
  <c r="AB80" i="5"/>
  <c r="AV17" i="5"/>
  <c r="AU17" i="5"/>
  <c r="Z77" i="3"/>
  <c r="Z76" i="3"/>
  <c r="AE77" i="3"/>
  <c r="U81" i="3"/>
  <c r="P76" i="3"/>
  <c r="K78" i="3"/>
  <c r="U77" i="3"/>
  <c r="U76" i="3"/>
  <c r="F78" i="3"/>
  <c r="K76" i="3"/>
  <c r="F80" i="3"/>
  <c r="P78" i="3"/>
  <c r="K80" i="3"/>
  <c r="AE76" i="3"/>
  <c r="U78" i="3"/>
  <c r="P80" i="3"/>
  <c r="Z78" i="3"/>
  <c r="U80" i="3"/>
  <c r="F77" i="3"/>
  <c r="AE78" i="3"/>
  <c r="Z80" i="3"/>
  <c r="K77" i="3"/>
  <c r="AE80" i="3"/>
  <c r="P77" i="3"/>
  <c r="F79" i="3"/>
  <c r="K79" i="3"/>
  <c r="P79" i="3"/>
  <c r="F76" i="3"/>
  <c r="U79" i="3"/>
  <c r="Z79" i="3"/>
  <c r="AE79" i="3"/>
  <c r="M78" i="5"/>
  <c r="AH77" i="5"/>
  <c r="N76" i="5"/>
  <c r="AI78" i="5"/>
  <c r="T76" i="5"/>
  <c r="AO76" i="5"/>
  <c r="U76" i="5"/>
  <c r="AP76" i="5"/>
  <c r="V76" i="5"/>
  <c r="AQ76" i="5"/>
  <c r="AC80" i="5"/>
  <c r="O76" i="5"/>
  <c r="T79" i="5"/>
  <c r="F78" i="5"/>
  <c r="AA77" i="5"/>
  <c r="F77" i="5"/>
  <c r="AA76" i="5"/>
  <c r="AJ78" i="5"/>
  <c r="G77" i="5"/>
  <c r="AB76" i="5"/>
  <c r="T81" i="5"/>
  <c r="AI77" i="5"/>
  <c r="N78" i="5"/>
  <c r="AP78" i="5"/>
  <c r="U79" i="5"/>
  <c r="G80" i="5"/>
  <c r="U81" i="5"/>
  <c r="AC76" i="5"/>
  <c r="H77" i="5"/>
  <c r="AJ77" i="5"/>
  <c r="O78" i="5"/>
  <c r="AQ78" i="5"/>
  <c r="V79" i="5"/>
  <c r="H80" i="5"/>
  <c r="V81" i="5"/>
  <c r="AO78" i="5"/>
  <c r="F76" i="5"/>
  <c r="AH76" i="5"/>
  <c r="M77" i="5"/>
  <c r="AO77" i="5"/>
  <c r="T78" i="5"/>
  <c r="AA79" i="5"/>
  <c r="M80" i="5"/>
  <c r="AO80" i="5"/>
  <c r="AA81" i="5"/>
  <c r="G76" i="5"/>
  <c r="AI76" i="5"/>
  <c r="N77" i="5"/>
  <c r="AP77" i="5"/>
  <c r="U78" i="5"/>
  <c r="AB79" i="5"/>
  <c r="N80" i="5"/>
  <c r="AP80" i="5"/>
  <c r="AB81" i="5"/>
  <c r="F80" i="5"/>
  <c r="H76" i="5"/>
  <c r="AJ76" i="5"/>
  <c r="O77" i="5"/>
  <c r="AQ77" i="5"/>
  <c r="V78" i="5"/>
  <c r="AC79" i="5"/>
  <c r="O80" i="5"/>
  <c r="AQ80" i="5"/>
  <c r="AC81" i="5"/>
  <c r="T77" i="5"/>
  <c r="AA78" i="5"/>
  <c r="F79" i="5"/>
  <c r="AH79" i="5"/>
  <c r="U77" i="5"/>
  <c r="AB78" i="5"/>
  <c r="G79" i="5"/>
  <c r="AI79" i="5"/>
  <c r="V77" i="5"/>
  <c r="AC78" i="5"/>
  <c r="H79" i="5"/>
  <c r="AJ79" i="5"/>
  <c r="M79" i="5"/>
  <c r="AO79" i="5"/>
  <c r="N79" i="5"/>
  <c r="AP79" i="5"/>
  <c r="O79" i="5"/>
  <c r="AQ79" i="5"/>
  <c r="AV8" i="5" l="1"/>
  <c r="AT8" i="5"/>
  <c r="AV10" i="5"/>
  <c r="AU10" i="5"/>
  <c r="AH8" i="3"/>
  <c r="AH10" i="3"/>
  <c r="AH9" i="3"/>
  <c r="AU9" i="5"/>
  <c r="AV9" i="5"/>
  <c r="AT9" i="5"/>
  <c r="AT10" i="5"/>
  <c r="AU8" i="5"/>
  <c r="AH12" i="3" l="1"/>
  <c r="AH21" i="3" s="1"/>
  <c r="AU12" i="5"/>
  <c r="AU21" i="5" s="1"/>
  <c r="AT12" i="5"/>
  <c r="AT21" i="5" s="1"/>
  <c r="AV12" i="5"/>
  <c r="AV21" i="5" s="1"/>
  <c r="AD81" i="6" l="1"/>
  <c r="AO15" i="6"/>
  <c r="AN15" i="6"/>
  <c r="F81" i="6" l="1"/>
  <c r="AK81" i="6"/>
  <c r="M81" i="6"/>
  <c r="AK78" i="6"/>
  <c r="S81" i="6"/>
  <c r="X81" i="6"/>
  <c r="M77" i="6"/>
  <c r="AN19" i="6"/>
  <c r="AN17" i="6"/>
  <c r="AO19" i="6"/>
  <c r="G78" i="6"/>
  <c r="AO17" i="6"/>
  <c r="AN18" i="6"/>
  <c r="G81" i="6"/>
  <c r="AE81" i="6"/>
  <c r="R76" i="6"/>
  <c r="R81" i="6"/>
  <c r="Y81" i="6"/>
  <c r="AJ78" i="6"/>
  <c r="L81" i="6"/>
  <c r="AJ81" i="6"/>
  <c r="X76" i="6"/>
  <c r="L77" i="6"/>
  <c r="S76" i="6"/>
  <c r="Y78" i="6"/>
  <c r="X78" i="6"/>
  <c r="R77" i="6"/>
  <c r="AE78" i="6"/>
  <c r="F79" i="6"/>
  <c r="F78" i="6"/>
  <c r="AD78" i="6"/>
  <c r="F80" i="6"/>
  <c r="L78" i="6"/>
  <c r="Y76" i="6"/>
  <c r="S77" i="6"/>
  <c r="M78" i="6"/>
  <c r="G79" i="6"/>
  <c r="G80" i="6"/>
  <c r="AD76" i="6"/>
  <c r="X77" i="6"/>
  <c r="R78" i="6"/>
  <c r="L79" i="6"/>
  <c r="L80" i="6"/>
  <c r="AE76" i="6"/>
  <c r="Y77" i="6"/>
  <c r="S78" i="6"/>
  <c r="M79" i="6"/>
  <c r="M80" i="6"/>
  <c r="AJ76" i="6"/>
  <c r="AD77" i="6"/>
  <c r="R79" i="6"/>
  <c r="R80" i="6"/>
  <c r="AK76" i="6"/>
  <c r="AE77" i="6"/>
  <c r="S79" i="6"/>
  <c r="S80" i="6"/>
  <c r="F76" i="6"/>
  <c r="AJ77" i="6"/>
  <c r="X79" i="6"/>
  <c r="X80" i="6"/>
  <c r="G76" i="6"/>
  <c r="AK77" i="6"/>
  <c r="Y79" i="6"/>
  <c r="Y80" i="6"/>
  <c r="L76" i="6"/>
  <c r="F77" i="6"/>
  <c r="AD79" i="6"/>
  <c r="AD80" i="6"/>
  <c r="M76" i="6"/>
  <c r="G77" i="6"/>
  <c r="AE79" i="6"/>
  <c r="AE80" i="6"/>
  <c r="AJ79" i="6"/>
  <c r="AJ80" i="6"/>
  <c r="AK79" i="6"/>
  <c r="AK80" i="6"/>
  <c r="AO8" i="6" l="1"/>
  <c r="AO9" i="6"/>
  <c r="AN9" i="6"/>
  <c r="AN10" i="6"/>
  <c r="AO10" i="6"/>
  <c r="AN8" i="6"/>
  <c r="AN12" i="6" l="1"/>
  <c r="AN21" i="6" s="1"/>
  <c r="AO12" i="6"/>
  <c r="AO21" i="6" s="1"/>
  <c r="AQ80" i="8" l="1"/>
  <c r="BJ15" i="8"/>
  <c r="BI15" i="8"/>
  <c r="BH15" i="8"/>
  <c r="BG15" i="8"/>
  <c r="BF15" i="8"/>
  <c r="F81" i="8" l="1"/>
  <c r="Z81" i="8"/>
  <c r="AT81" i="8"/>
  <c r="X80" i="8"/>
  <c r="AR80" i="8"/>
  <c r="Y80" i="8"/>
  <c r="AS80" i="8"/>
  <c r="G81" i="8"/>
  <c r="AA81" i="8"/>
  <c r="H81" i="8"/>
  <c r="AB81" i="8"/>
  <c r="AY81" i="8"/>
  <c r="J81" i="8"/>
  <c r="BA81" i="8"/>
  <c r="BB81" i="8"/>
  <c r="AZ81" i="8"/>
  <c r="BI17" i="8"/>
  <c r="BC81" i="8"/>
  <c r="AJ80" i="8"/>
  <c r="Q80" i="8"/>
  <c r="AK80" i="8"/>
  <c r="O81" i="8"/>
  <c r="P80" i="8"/>
  <c r="BH18" i="8"/>
  <c r="R80" i="8"/>
  <c r="I81" i="8"/>
  <c r="S80" i="8"/>
  <c r="AP80" i="8"/>
  <c r="BG19" i="8"/>
  <c r="BH17" i="8"/>
  <c r="BJ17" i="8"/>
  <c r="BG18" i="8"/>
  <c r="BI18" i="8"/>
  <c r="BF19" i="8"/>
  <c r="BF18" i="8"/>
  <c r="BJ18" i="8"/>
  <c r="BG17" i="8"/>
  <c r="BF17" i="8"/>
  <c r="BJ19" i="8"/>
  <c r="BI19" i="8"/>
  <c r="BH19" i="8"/>
  <c r="R76" i="8"/>
  <c r="AK76" i="8"/>
  <c r="S76" i="8"/>
  <c r="AG81" i="8"/>
  <c r="AA76" i="8"/>
  <c r="AS76" i="8"/>
  <c r="AH81" i="8"/>
  <c r="BC76" i="8"/>
  <c r="I77" i="8"/>
  <c r="J78" i="8"/>
  <c r="AB76" i="8"/>
  <c r="AT76" i="8"/>
  <c r="AY76" i="8"/>
  <c r="O76" i="8"/>
  <c r="P79" i="8"/>
  <c r="Q79" i="8"/>
  <c r="F76" i="8"/>
  <c r="X76" i="8"/>
  <c r="AP76" i="8"/>
  <c r="AJ79" i="8"/>
  <c r="G76" i="8"/>
  <c r="Y76" i="8"/>
  <c r="AQ76" i="8"/>
  <c r="AK79" i="8"/>
  <c r="Z76" i="8"/>
  <c r="AR76" i="8"/>
  <c r="F80" i="8"/>
  <c r="BC78" i="8"/>
  <c r="AH77" i="8"/>
  <c r="G80" i="8"/>
  <c r="AI81" i="8"/>
  <c r="AT80" i="8"/>
  <c r="H76" i="8"/>
  <c r="J76" i="8"/>
  <c r="AY80" i="8"/>
  <c r="O77" i="8"/>
  <c r="P81" i="8"/>
  <c r="AG76" i="8"/>
  <c r="P76" i="8"/>
  <c r="AH78" i="8"/>
  <c r="AZ76" i="8"/>
  <c r="P78" i="8"/>
  <c r="AH76" i="8"/>
  <c r="I76" i="8"/>
  <c r="Q81" i="8"/>
  <c r="Q76" i="8"/>
  <c r="AI76" i="8"/>
  <c r="BA77" i="8"/>
  <c r="AI77" i="8"/>
  <c r="BA76" i="8"/>
  <c r="J77" i="8"/>
  <c r="AJ81" i="8"/>
  <c r="AG77" i="8"/>
  <c r="AJ76" i="8"/>
  <c r="BB78" i="8"/>
  <c r="BB77" i="8"/>
  <c r="AK81" i="8"/>
  <c r="BB76" i="8"/>
  <c r="AA80" i="8"/>
  <c r="P77" i="8"/>
  <c r="AJ77" i="8"/>
  <c r="Q78" i="8"/>
  <c r="AK78" i="8"/>
  <c r="R79" i="8"/>
  <c r="AP79" i="8"/>
  <c r="H80" i="8"/>
  <c r="AB80" i="8"/>
  <c r="AZ80" i="8"/>
  <c r="R81" i="8"/>
  <c r="AP81" i="8"/>
  <c r="O78" i="8"/>
  <c r="Z80" i="8"/>
  <c r="AJ78" i="8"/>
  <c r="Q77" i="8"/>
  <c r="AK77" i="8"/>
  <c r="R78" i="8"/>
  <c r="AP78" i="8"/>
  <c r="S79" i="8"/>
  <c r="AQ79" i="8"/>
  <c r="I80" i="8"/>
  <c r="AG80" i="8"/>
  <c r="BA80" i="8"/>
  <c r="S81" i="8"/>
  <c r="AQ81" i="8"/>
  <c r="R77" i="8"/>
  <c r="AP77" i="8"/>
  <c r="S78" i="8"/>
  <c r="AQ78" i="8"/>
  <c r="X79" i="8"/>
  <c r="AR79" i="8"/>
  <c r="J80" i="8"/>
  <c r="AH80" i="8"/>
  <c r="BB80" i="8"/>
  <c r="X81" i="8"/>
  <c r="AR81" i="8"/>
  <c r="S77" i="8"/>
  <c r="AQ77" i="8"/>
  <c r="X78" i="8"/>
  <c r="AR78" i="8"/>
  <c r="Y79" i="8"/>
  <c r="AS79" i="8"/>
  <c r="O80" i="8"/>
  <c r="AI80" i="8"/>
  <c r="BC80" i="8"/>
  <c r="Y81" i="8"/>
  <c r="AS81" i="8"/>
  <c r="BC77" i="8"/>
  <c r="X77" i="8"/>
  <c r="AR77" i="8"/>
  <c r="Y78" i="8"/>
  <c r="AS78" i="8"/>
  <c r="F79" i="8"/>
  <c r="Z79" i="8"/>
  <c r="AT79" i="8"/>
  <c r="Y77" i="8"/>
  <c r="AS77" i="8"/>
  <c r="F78" i="8"/>
  <c r="Z78" i="8"/>
  <c r="AT78" i="8"/>
  <c r="G79" i="8"/>
  <c r="AA79" i="8"/>
  <c r="AY79" i="8"/>
  <c r="AI78" i="8"/>
  <c r="F77" i="8"/>
  <c r="Z77" i="8"/>
  <c r="AT77" i="8"/>
  <c r="G78" i="8"/>
  <c r="AA78" i="8"/>
  <c r="AY78" i="8"/>
  <c r="H79" i="8"/>
  <c r="AB79" i="8"/>
  <c r="AZ79" i="8"/>
  <c r="G77" i="8"/>
  <c r="AA77" i="8"/>
  <c r="AY77" i="8"/>
  <c r="H78" i="8"/>
  <c r="AB78" i="8"/>
  <c r="AZ78" i="8"/>
  <c r="I79" i="8"/>
  <c r="AG79" i="8"/>
  <c r="BA79" i="8"/>
  <c r="H77" i="8"/>
  <c r="AB77" i="8"/>
  <c r="AZ77" i="8"/>
  <c r="I78" i="8"/>
  <c r="AG78" i="8"/>
  <c r="BA78" i="8"/>
  <c r="J79" i="8"/>
  <c r="AH79" i="8"/>
  <c r="BB79" i="8"/>
  <c r="O79" i="8"/>
  <c r="AI79" i="8"/>
  <c r="BC79" i="8"/>
  <c r="BI8" i="8" l="1"/>
  <c r="BJ10" i="8"/>
  <c r="BG10" i="8"/>
  <c r="BF8" i="8"/>
  <c r="BJ9" i="8"/>
  <c r="BH10" i="8"/>
  <c r="BF9" i="8"/>
  <c r="BI10" i="8"/>
  <c r="BG9" i="8"/>
  <c r="BH9" i="8"/>
  <c r="BJ8" i="8"/>
  <c r="BF10" i="8"/>
  <c r="BH8" i="8"/>
  <c r="BG8" i="8"/>
  <c r="BI9" i="8"/>
  <c r="BI12" i="8" l="1"/>
  <c r="BI21" i="8" s="1"/>
  <c r="BJ12" i="8"/>
  <c r="BJ21" i="8" s="1"/>
  <c r="BH12" i="8"/>
  <c r="BH21" i="8" s="1"/>
  <c r="BF12" i="8"/>
  <c r="BF21" i="8" s="1"/>
  <c r="BG12" i="8"/>
  <c r="BG21" i="8" s="1"/>
  <c r="T80" i="7" l="1"/>
  <c r="AV15" i="7"/>
  <c r="AU15" i="7"/>
  <c r="AT15" i="7"/>
  <c r="V80" i="7" l="1"/>
  <c r="F76" i="7"/>
  <c r="H81" i="7"/>
  <c r="AC80" i="7"/>
  <c r="G81" i="7"/>
  <c r="AT19" i="7"/>
  <c r="AI81" i="7"/>
  <c r="AJ81" i="7"/>
  <c r="F81" i="7"/>
  <c r="AV19" i="7"/>
  <c r="N81" i="7"/>
  <c r="O81" i="7"/>
  <c r="AO81" i="7"/>
  <c r="M81" i="7"/>
  <c r="M76" i="7"/>
  <c r="AU19" i="7"/>
  <c r="AU18" i="7"/>
  <c r="AQ81" i="7"/>
  <c r="AV18" i="7"/>
  <c r="AU17" i="7"/>
  <c r="AH81" i="7"/>
  <c r="AV17" i="7"/>
  <c r="AH78" i="7"/>
  <c r="AT17" i="7"/>
  <c r="AT18" i="7"/>
  <c r="AJ78" i="7"/>
  <c r="N76" i="7"/>
  <c r="O76" i="7"/>
  <c r="AA76" i="7"/>
  <c r="F77" i="7"/>
  <c r="AI78" i="7"/>
  <c r="AP81" i="7"/>
  <c r="U80" i="7"/>
  <c r="AO76" i="7"/>
  <c r="AP76" i="7"/>
  <c r="AB80" i="7"/>
  <c r="U76" i="7"/>
  <c r="AQ76" i="7"/>
  <c r="AA80" i="7"/>
  <c r="V76" i="7"/>
  <c r="AH77" i="7"/>
  <c r="AA77" i="7"/>
  <c r="M78" i="7"/>
  <c r="T76" i="7"/>
  <c r="AB77" i="7"/>
  <c r="T79" i="7"/>
  <c r="G78" i="7"/>
  <c r="AC77" i="7"/>
  <c r="AH80" i="7"/>
  <c r="F78" i="7"/>
  <c r="H78" i="7"/>
  <c r="T81" i="7"/>
  <c r="AO78" i="7"/>
  <c r="AB76" i="7"/>
  <c r="G77" i="7"/>
  <c r="AI77" i="7"/>
  <c r="N78" i="7"/>
  <c r="AP78" i="7"/>
  <c r="U79" i="7"/>
  <c r="G80" i="7"/>
  <c r="AI80" i="7"/>
  <c r="U81" i="7"/>
  <c r="AC76" i="7"/>
  <c r="H77" i="7"/>
  <c r="AJ77" i="7"/>
  <c r="O78" i="7"/>
  <c r="AQ78" i="7"/>
  <c r="V79" i="7"/>
  <c r="H80" i="7"/>
  <c r="AJ80" i="7"/>
  <c r="V81" i="7"/>
  <c r="AH76" i="7"/>
  <c r="M77" i="7"/>
  <c r="AO77" i="7"/>
  <c r="T78" i="7"/>
  <c r="AA79" i="7"/>
  <c r="M80" i="7"/>
  <c r="AO80" i="7"/>
  <c r="AA81" i="7"/>
  <c r="G76" i="7"/>
  <c r="AI76" i="7"/>
  <c r="N77" i="7"/>
  <c r="AP77" i="7"/>
  <c r="U78" i="7"/>
  <c r="AB79" i="7"/>
  <c r="N80" i="7"/>
  <c r="AP80" i="7"/>
  <c r="AB81" i="7"/>
  <c r="F80" i="7"/>
  <c r="H76" i="7"/>
  <c r="AJ76" i="7"/>
  <c r="O77" i="7"/>
  <c r="AQ77" i="7"/>
  <c r="V78" i="7"/>
  <c r="AC79" i="7"/>
  <c r="O80" i="7"/>
  <c r="AQ80" i="7"/>
  <c r="AC81" i="7"/>
  <c r="T77" i="7"/>
  <c r="AA78" i="7"/>
  <c r="F79" i="7"/>
  <c r="AH79" i="7"/>
  <c r="U77" i="7"/>
  <c r="AB78" i="7"/>
  <c r="G79" i="7"/>
  <c r="AI79" i="7"/>
  <c r="V77" i="7"/>
  <c r="AC78" i="7"/>
  <c r="H79" i="7"/>
  <c r="AJ79" i="7"/>
  <c r="M79" i="7"/>
  <c r="AO79" i="7"/>
  <c r="N79" i="7"/>
  <c r="AP79" i="7"/>
  <c r="O79" i="7"/>
  <c r="AQ79" i="7"/>
  <c r="AT10" i="7" l="1"/>
  <c r="AV8" i="7"/>
  <c r="AU9" i="7"/>
  <c r="AT9" i="7"/>
  <c r="AV9" i="7"/>
  <c r="AV10" i="7"/>
  <c r="AU10" i="7"/>
  <c r="AT8" i="7"/>
  <c r="AU8" i="7"/>
  <c r="AV12" i="7" l="1"/>
  <c r="AV21" i="7" s="1"/>
  <c r="AT12" i="7"/>
  <c r="AT21" i="7" s="1"/>
  <c r="AU12" i="7"/>
  <c r="AU21" i="7" s="1"/>
  <c r="F81" i="9" l="1"/>
  <c r="O36" i="9"/>
  <c r="N36" i="9"/>
  <c r="M36" i="9"/>
  <c r="AT17" i="9" s="1"/>
  <c r="AV15" i="9"/>
  <c r="AU15" i="9"/>
  <c r="AT15" i="9"/>
  <c r="T80" i="9" l="1"/>
  <c r="AQ81" i="9"/>
  <c r="U80" i="9"/>
  <c r="V80" i="9"/>
  <c r="H81" i="9"/>
  <c r="AH81" i="9"/>
  <c r="G81" i="9"/>
  <c r="AI81" i="9"/>
  <c r="M81" i="9"/>
  <c r="AJ81" i="9"/>
  <c r="N81" i="9"/>
  <c r="AO81" i="9"/>
  <c r="M76" i="9"/>
  <c r="AT19" i="9"/>
  <c r="AP76" i="9"/>
  <c r="AU19" i="9"/>
  <c r="AQ76" i="9"/>
  <c r="AV19" i="9"/>
  <c r="AA80" i="9"/>
  <c r="AU18" i="9"/>
  <c r="AV18" i="9"/>
  <c r="F78" i="9"/>
  <c r="AA77" i="9"/>
  <c r="AB80" i="9"/>
  <c r="AC80" i="9"/>
  <c r="AV17" i="9"/>
  <c r="AU17" i="9"/>
  <c r="AT18" i="9"/>
  <c r="U76" i="9"/>
  <c r="G78" i="9"/>
  <c r="AB77" i="9"/>
  <c r="H78" i="9"/>
  <c r="AC77" i="9"/>
  <c r="AH78" i="9"/>
  <c r="AP81" i="9"/>
  <c r="O76" i="9"/>
  <c r="O81" i="9"/>
  <c r="AI78" i="9"/>
  <c r="N76" i="9"/>
  <c r="AJ78" i="9"/>
  <c r="AO78" i="9"/>
  <c r="AA76" i="9"/>
  <c r="F77" i="9"/>
  <c r="AO76" i="9"/>
  <c r="T76" i="9"/>
  <c r="V76" i="9"/>
  <c r="T79" i="9"/>
  <c r="AH80" i="9"/>
  <c r="T81" i="9"/>
  <c r="AB76" i="9"/>
  <c r="G77" i="9"/>
  <c r="AI77" i="9"/>
  <c r="N78" i="9"/>
  <c r="AP78" i="9"/>
  <c r="U79" i="9"/>
  <c r="G80" i="9"/>
  <c r="AI80" i="9"/>
  <c r="U81" i="9"/>
  <c r="AH77" i="9"/>
  <c r="M78" i="9"/>
  <c r="F80" i="9"/>
  <c r="AC76" i="9"/>
  <c r="H77" i="9"/>
  <c r="AJ77" i="9"/>
  <c r="O78" i="9"/>
  <c r="AQ78" i="9"/>
  <c r="V79" i="9"/>
  <c r="H80" i="9"/>
  <c r="AJ80" i="9"/>
  <c r="V81" i="9"/>
  <c r="F76" i="9"/>
  <c r="AH76" i="9"/>
  <c r="M77" i="9"/>
  <c r="AO77" i="9"/>
  <c r="T78" i="9"/>
  <c r="AA79" i="9"/>
  <c r="M80" i="9"/>
  <c r="AO80" i="9"/>
  <c r="AA81" i="9"/>
  <c r="G76" i="9"/>
  <c r="AI76" i="9"/>
  <c r="N77" i="9"/>
  <c r="AP77" i="9"/>
  <c r="U78" i="9"/>
  <c r="AB79" i="9"/>
  <c r="N80" i="9"/>
  <c r="AP80" i="9"/>
  <c r="AB81" i="9"/>
  <c r="H76" i="9"/>
  <c r="AJ76" i="9"/>
  <c r="O77" i="9"/>
  <c r="AQ77" i="9"/>
  <c r="V78" i="9"/>
  <c r="AC79" i="9"/>
  <c r="O80" i="9"/>
  <c r="AQ80" i="9"/>
  <c r="AC81" i="9"/>
  <c r="T77" i="9"/>
  <c r="AA78" i="9"/>
  <c r="F79" i="9"/>
  <c r="AH79" i="9"/>
  <c r="U77" i="9"/>
  <c r="AB78" i="9"/>
  <c r="G79" i="9"/>
  <c r="AI79" i="9"/>
  <c r="V77" i="9"/>
  <c r="AC78" i="9"/>
  <c r="H79" i="9"/>
  <c r="AJ79" i="9"/>
  <c r="M79" i="9"/>
  <c r="AO79" i="9"/>
  <c r="N79" i="9"/>
  <c r="AP79" i="9"/>
  <c r="O79" i="9"/>
  <c r="AQ79" i="9"/>
  <c r="AV8" i="9" l="1"/>
  <c r="AV10" i="9"/>
  <c r="AT9" i="9"/>
  <c r="AU10" i="9"/>
  <c r="AU8" i="9"/>
  <c r="AU9" i="9"/>
  <c r="AV9" i="9"/>
  <c r="AT8" i="9"/>
  <c r="AT10" i="9"/>
  <c r="AT12" i="9" l="1"/>
  <c r="AT21" i="9" s="1"/>
  <c r="AV12" i="9"/>
  <c r="AV21" i="9" s="1"/>
  <c r="AU12" i="9"/>
  <c r="AU21" i="9" s="1"/>
  <c r="CG506" i="11" l="1"/>
  <c r="CH506" i="11"/>
  <c r="CI506" i="11"/>
  <c r="CJ506" i="11"/>
  <c r="CK506" i="11"/>
  <c r="AZ81" i="14"/>
  <c r="AY81" i="14"/>
  <c r="AB81" i="14"/>
  <c r="I81" i="14"/>
  <c r="H81" i="14"/>
  <c r="H76" i="14"/>
  <c r="J81" i="14" l="1"/>
  <c r="BA81" i="14"/>
  <c r="BB81" i="14"/>
  <c r="P80" i="14"/>
  <c r="AJ80" i="14"/>
  <c r="Q80" i="14"/>
  <c r="S80" i="14"/>
  <c r="AP80" i="14"/>
  <c r="BF19" i="14"/>
  <c r="BC81" i="14"/>
  <c r="AK80" i="14"/>
  <c r="BF18" i="14"/>
  <c r="AR76" i="14"/>
  <c r="AR80" i="14"/>
  <c r="Y80" i="14"/>
  <c r="AS80" i="14"/>
  <c r="O81" i="14"/>
  <c r="Z76" i="14"/>
  <c r="F81" i="14"/>
  <c r="Z81" i="14"/>
  <c r="AT81" i="14"/>
  <c r="AI81" i="14"/>
  <c r="R80" i="14"/>
  <c r="BI18" i="14"/>
  <c r="G81" i="14"/>
  <c r="AA81" i="14"/>
  <c r="BG19" i="14"/>
  <c r="BI19" i="14"/>
  <c r="BH19" i="14"/>
  <c r="BJ19" i="14"/>
  <c r="BG18" i="14"/>
  <c r="BJ18" i="14"/>
  <c r="BH18" i="14"/>
  <c r="BF17" i="14"/>
  <c r="BJ17" i="14"/>
  <c r="BI17" i="14"/>
  <c r="BH17" i="14"/>
  <c r="BG17" i="14"/>
  <c r="X80" i="14"/>
  <c r="AQ80" i="14"/>
  <c r="AY76" i="14"/>
  <c r="AG77" i="14"/>
  <c r="AG81" i="14"/>
  <c r="O76" i="14"/>
  <c r="AH81" i="14"/>
  <c r="F76" i="14"/>
  <c r="X76" i="14"/>
  <c r="AP76" i="14"/>
  <c r="G76" i="14"/>
  <c r="Y76" i="14"/>
  <c r="AQ76" i="14"/>
  <c r="AT80" i="14"/>
  <c r="I77" i="14"/>
  <c r="AA76" i="14"/>
  <c r="AS76" i="14"/>
  <c r="AT76" i="14"/>
  <c r="J78" i="14"/>
  <c r="AB76" i="14"/>
  <c r="P76" i="14"/>
  <c r="AH78" i="14"/>
  <c r="AZ76" i="14"/>
  <c r="AH77" i="14"/>
  <c r="Q76" i="14"/>
  <c r="AI76" i="14"/>
  <c r="BA77" i="14"/>
  <c r="AI78" i="14"/>
  <c r="BA76" i="14"/>
  <c r="R76" i="14"/>
  <c r="AJ76" i="14"/>
  <c r="AK76" i="14"/>
  <c r="BC78" i="14"/>
  <c r="BB78" i="14"/>
  <c r="S76" i="14"/>
  <c r="BC76" i="14"/>
  <c r="I76" i="14"/>
  <c r="AG76" i="14"/>
  <c r="J77" i="14"/>
  <c r="BB77" i="14"/>
  <c r="O78" i="14"/>
  <c r="P79" i="14"/>
  <c r="AJ79" i="14"/>
  <c r="F80" i="14"/>
  <c r="Z80" i="14"/>
  <c r="AJ81" i="14"/>
  <c r="J76" i="14"/>
  <c r="AH76" i="14"/>
  <c r="BB76" i="14"/>
  <c r="O77" i="14"/>
  <c r="AI77" i="14"/>
  <c r="BC77" i="14"/>
  <c r="P78" i="14"/>
  <c r="AJ78" i="14"/>
  <c r="Q79" i="14"/>
  <c r="AK79" i="14"/>
  <c r="G80" i="14"/>
  <c r="AA80" i="14"/>
  <c r="AY80" i="14"/>
  <c r="Q81" i="14"/>
  <c r="AK81" i="14"/>
  <c r="P81" i="14"/>
  <c r="P77" i="14"/>
  <c r="AJ77" i="14"/>
  <c r="Q78" i="14"/>
  <c r="AK78" i="14"/>
  <c r="R79" i="14"/>
  <c r="AP79" i="14"/>
  <c r="H80" i="14"/>
  <c r="AB80" i="14"/>
  <c r="AZ80" i="14"/>
  <c r="R81" i="14"/>
  <c r="AP81" i="14"/>
  <c r="Q77" i="14"/>
  <c r="AK77" i="14"/>
  <c r="R78" i="14"/>
  <c r="AP78" i="14"/>
  <c r="S79" i="14"/>
  <c r="AQ79" i="14"/>
  <c r="I80" i="14"/>
  <c r="AG80" i="14"/>
  <c r="BA80" i="14"/>
  <c r="S81" i="14"/>
  <c r="AQ81" i="14"/>
  <c r="R77" i="14"/>
  <c r="AP77" i="14"/>
  <c r="S78" i="14"/>
  <c r="AQ78" i="14"/>
  <c r="X79" i="14"/>
  <c r="AR79" i="14"/>
  <c r="J80" i="14"/>
  <c r="AH80" i="14"/>
  <c r="BB80" i="14"/>
  <c r="X81" i="14"/>
  <c r="AR81" i="14"/>
  <c r="S77" i="14"/>
  <c r="AQ77" i="14"/>
  <c r="X78" i="14"/>
  <c r="AR78" i="14"/>
  <c r="Y79" i="14"/>
  <c r="AS79" i="14"/>
  <c r="O80" i="14"/>
  <c r="AI80" i="14"/>
  <c r="BC80" i="14"/>
  <c r="Y81" i="14"/>
  <c r="AS81" i="14"/>
  <c r="X77" i="14"/>
  <c r="AR77" i="14"/>
  <c r="Y78" i="14"/>
  <c r="AS78" i="14"/>
  <c r="F79" i="14"/>
  <c r="Z79" i="14"/>
  <c r="AT79" i="14"/>
  <c r="Y77" i="14"/>
  <c r="AS77" i="14"/>
  <c r="F78" i="14"/>
  <c r="Z78" i="14"/>
  <c r="AT78" i="14"/>
  <c r="G79" i="14"/>
  <c r="AA79" i="14"/>
  <c r="AY79" i="14"/>
  <c r="F77" i="14"/>
  <c r="Z77" i="14"/>
  <c r="AT77" i="14"/>
  <c r="G78" i="14"/>
  <c r="AA78" i="14"/>
  <c r="AY78" i="14"/>
  <c r="H79" i="14"/>
  <c r="AB79" i="14"/>
  <c r="AZ79" i="14"/>
  <c r="G77" i="14"/>
  <c r="AA77" i="14"/>
  <c r="AY77" i="14"/>
  <c r="H78" i="14"/>
  <c r="AB78" i="14"/>
  <c r="AZ78" i="14"/>
  <c r="I79" i="14"/>
  <c r="AG79" i="14"/>
  <c r="BA79" i="14"/>
  <c r="H77" i="14"/>
  <c r="AB77" i="14"/>
  <c r="AZ77" i="14"/>
  <c r="I78" i="14"/>
  <c r="AG78" i="14"/>
  <c r="BA78" i="14"/>
  <c r="J79" i="14"/>
  <c r="AH79" i="14"/>
  <c r="BB79" i="14"/>
  <c r="O79" i="14"/>
  <c r="AI79" i="14"/>
  <c r="BC79" i="14"/>
  <c r="BH8" i="14" l="1"/>
  <c r="BJ9" i="14"/>
  <c r="BI9" i="14"/>
  <c r="BH10" i="14"/>
  <c r="BF9" i="14"/>
  <c r="BG10" i="14"/>
  <c r="BI8" i="14"/>
  <c r="BG9" i="14"/>
  <c r="BJ8" i="14"/>
  <c r="BG8" i="14"/>
  <c r="BI10" i="14"/>
  <c r="BH9" i="14"/>
  <c r="BF10" i="14"/>
  <c r="BF8" i="14"/>
  <c r="BJ10" i="14"/>
  <c r="BF12" i="14" l="1"/>
  <c r="BF21" i="14" s="1"/>
  <c r="BH12" i="14"/>
  <c r="BH21" i="14" s="1"/>
  <c r="BI12" i="14"/>
  <c r="BI21" i="14" s="1"/>
  <c r="BG12" i="14"/>
  <c r="BG21" i="14" s="1"/>
  <c r="BJ12" i="14"/>
  <c r="BJ21" i="14" s="1"/>
  <c r="AZ14" i="10" l="1"/>
  <c r="CG496" i="11"/>
  <c r="BC14" i="10"/>
  <c r="BB14" i="10"/>
  <c r="BA14" i="10"/>
  <c r="BB18" i="10" l="1"/>
  <c r="BA17" i="10"/>
  <c r="AG78" i="10"/>
  <c r="AZ17" i="10"/>
  <c r="BB17" i="10"/>
  <c r="BB16" i="10"/>
  <c r="BC16" i="10"/>
  <c r="BC17" i="10"/>
  <c r="AL78" i="10"/>
  <c r="AM80" i="10"/>
  <c r="AN80" i="10"/>
  <c r="Q78" i="10"/>
  <c r="AZ18" i="10"/>
  <c r="BA18" i="10"/>
  <c r="BC18" i="10"/>
  <c r="W75" i="10"/>
  <c r="V78" i="10"/>
  <c r="F78" i="10"/>
  <c r="X78" i="10"/>
  <c r="BA16" i="10"/>
  <c r="H78" i="10"/>
  <c r="P80" i="10"/>
  <c r="Y75" i="10"/>
  <c r="AT75" i="10"/>
  <c r="W78" i="10"/>
  <c r="AO78" i="10"/>
  <c r="AU75" i="10"/>
  <c r="G75" i="10"/>
  <c r="AU78" i="10"/>
  <c r="I78" i="10"/>
  <c r="AD78" i="10"/>
  <c r="AV80" i="10"/>
  <c r="AG75" i="10"/>
  <c r="AW78" i="10"/>
  <c r="F75" i="10"/>
  <c r="P75" i="10"/>
  <c r="Q75" i="10"/>
  <c r="AV79" i="10"/>
  <c r="V75" i="10"/>
  <c r="AN77" i="10"/>
  <c r="O77" i="10"/>
  <c r="O78" i="10"/>
  <c r="AN79" i="10"/>
  <c r="H75" i="10"/>
  <c r="I75" i="10"/>
  <c r="AD75" i="10"/>
  <c r="AV75" i="10"/>
  <c r="G78" i="10"/>
  <c r="Y78" i="10"/>
  <c r="AT78" i="10"/>
  <c r="AM79" i="10"/>
  <c r="AE75" i="10"/>
  <c r="AW75" i="10"/>
  <c r="P79" i="10"/>
  <c r="AF75" i="10"/>
  <c r="AV78" i="10"/>
  <c r="AE78" i="10"/>
  <c r="AN78" i="10"/>
  <c r="N75" i="10"/>
  <c r="N78" i="10"/>
  <c r="AF78" i="10"/>
  <c r="AM78" i="10"/>
  <c r="AL75" i="10"/>
  <c r="P78" i="10"/>
  <c r="AM76" i="10"/>
  <c r="P77" i="10"/>
  <c r="X77" i="10"/>
  <c r="P76" i="10"/>
  <c r="AO75" i="10"/>
  <c r="AN75" i="10"/>
  <c r="O75" i="10"/>
  <c r="AL80" i="10"/>
  <c r="N80" i="10"/>
  <c r="AL79" i="10"/>
  <c r="N79" i="10"/>
  <c r="AL77" i="10"/>
  <c r="N77" i="10"/>
  <c r="AL76" i="10"/>
  <c r="N76" i="10"/>
  <c r="O80" i="10"/>
  <c r="O76" i="10"/>
  <c r="AG80" i="10"/>
  <c r="I80" i="10"/>
  <c r="AG79" i="10"/>
  <c r="I79" i="10"/>
  <c r="AG77" i="10"/>
  <c r="I77" i="10"/>
  <c r="AG76" i="10"/>
  <c r="I76" i="10"/>
  <c r="AN76" i="10"/>
  <c r="O79" i="10"/>
  <c r="AM77" i="10"/>
  <c r="AM75" i="10"/>
  <c r="AF80" i="10"/>
  <c r="H80" i="10"/>
  <c r="AF79" i="10"/>
  <c r="H79" i="10"/>
  <c r="AF77" i="10"/>
  <c r="H77" i="10"/>
  <c r="AF76" i="10"/>
  <c r="H76" i="10"/>
  <c r="AE80" i="10"/>
  <c r="G80" i="10"/>
  <c r="AE79" i="10"/>
  <c r="G79" i="10"/>
  <c r="AE77" i="10"/>
  <c r="G77" i="10"/>
  <c r="AE76" i="10"/>
  <c r="G76" i="10"/>
  <c r="AD80" i="10"/>
  <c r="F80" i="10"/>
  <c r="AD79" i="10"/>
  <c r="F79" i="10"/>
  <c r="AD77" i="10"/>
  <c r="F77" i="10"/>
  <c r="AD76" i="10"/>
  <c r="F76" i="10"/>
  <c r="AW80" i="10"/>
  <c r="Y80" i="10"/>
  <c r="AW79" i="10"/>
  <c r="Y79" i="10"/>
  <c r="AW77" i="10"/>
  <c r="Y77" i="10"/>
  <c r="AW76" i="10"/>
  <c r="Y76" i="10"/>
  <c r="X80" i="10"/>
  <c r="X79" i="10"/>
  <c r="X76" i="10"/>
  <c r="AU80" i="10"/>
  <c r="W80" i="10"/>
  <c r="AU79" i="10"/>
  <c r="W79" i="10"/>
  <c r="AU77" i="10"/>
  <c r="W77" i="10"/>
  <c r="AU76" i="10"/>
  <c r="W76" i="10"/>
  <c r="AV77" i="10"/>
  <c r="X75" i="10"/>
  <c r="AT80" i="10"/>
  <c r="V80" i="10"/>
  <c r="AT79" i="10"/>
  <c r="V79" i="10"/>
  <c r="AT77" i="10"/>
  <c r="V77" i="10"/>
  <c r="AT76" i="10"/>
  <c r="V76" i="10"/>
  <c r="AV76" i="10"/>
  <c r="AO80" i="10"/>
  <c r="Q80" i="10"/>
  <c r="AO79" i="10"/>
  <c r="Q79" i="10"/>
  <c r="AO77" i="10"/>
  <c r="Q77" i="10"/>
  <c r="AO76" i="10"/>
  <c r="Q76" i="10"/>
  <c r="AZ7" i="10" l="1"/>
  <c r="BC7" i="10"/>
  <c r="BA9" i="10"/>
  <c r="BB9" i="10"/>
  <c r="BC9" i="10"/>
  <c r="BA8" i="10"/>
  <c r="AZ8" i="10"/>
  <c r="BB7" i="10"/>
  <c r="AZ9" i="10"/>
  <c r="BB8" i="10"/>
  <c r="BC8" i="10"/>
  <c r="BA7" i="10"/>
  <c r="CI505" i="11"/>
  <c r="CJ505" i="11"/>
  <c r="CK505" i="11"/>
  <c r="CG505" i="11"/>
  <c r="CH505" i="11"/>
  <c r="AZ11" i="10" l="1"/>
  <c r="AZ20" i="10" s="1"/>
  <c r="BC11" i="10"/>
  <c r="BC20" i="10" s="1"/>
  <c r="CH503" i="11"/>
  <c r="CG503" i="11"/>
  <c r="CG507" i="11" l="1"/>
  <c r="CK507" i="11"/>
  <c r="CJ507" i="11"/>
  <c r="CI507" i="11"/>
  <c r="CH507" i="11"/>
  <c r="H192" i="12" l="1"/>
  <c r="H117" i="12"/>
  <c r="H94" i="12" l="1"/>
  <c r="I195" i="12" l="1"/>
  <c r="H195" i="12"/>
  <c r="I194" i="12"/>
  <c r="H194" i="12"/>
  <c r="I192" i="12"/>
  <c r="I204" i="12" s="1"/>
  <c r="H168" i="12"/>
  <c r="I171" i="12"/>
  <c r="H171" i="12"/>
  <c r="I170" i="12"/>
  <c r="H170" i="12"/>
  <c r="H144" i="12"/>
  <c r="I147" i="12"/>
  <c r="H147" i="12"/>
  <c r="I146" i="12"/>
  <c r="H146" i="12"/>
  <c r="H115" i="12"/>
  <c r="I115" i="12" s="1"/>
  <c r="I127" i="12" s="1"/>
  <c r="I117" i="12"/>
  <c r="H97" i="12"/>
  <c r="I96" i="12"/>
  <c r="H96" i="12"/>
  <c r="I94" i="12"/>
  <c r="H73" i="12"/>
  <c r="H76" i="12" s="1"/>
  <c r="I75" i="12"/>
  <c r="H75" i="12"/>
  <c r="H44" i="12"/>
  <c r="I44" i="12" s="1"/>
  <c r="H27" i="12"/>
  <c r="I27" i="12" s="1"/>
  <c r="I30" i="12" s="1"/>
  <c r="H10" i="12"/>
  <c r="H17" i="12" s="1"/>
  <c r="I144" i="12" l="1"/>
  <c r="I153" i="12" s="1"/>
  <c r="I151" i="12" s="1"/>
  <c r="H153" i="12"/>
  <c r="I168" i="12"/>
  <c r="I177" i="12" s="1"/>
  <c r="I175" i="12" s="1"/>
  <c r="H177" i="12"/>
  <c r="H174" i="12" s="1"/>
  <c r="I193" i="12"/>
  <c r="I73" i="12"/>
  <c r="I79" i="12" s="1"/>
  <c r="I77" i="12" s="1"/>
  <c r="H79" i="12"/>
  <c r="H77" i="12" s="1"/>
  <c r="H100" i="12"/>
  <c r="H98" i="12" s="1"/>
  <c r="I100" i="12"/>
  <c r="I56" i="12"/>
  <c r="H29" i="12"/>
  <c r="H30" i="12"/>
  <c r="H34" i="12" s="1"/>
  <c r="I34" i="12"/>
  <c r="I32" i="12"/>
  <c r="I10" i="12"/>
  <c r="I13" i="12" s="1"/>
  <c r="I15" i="12" s="1"/>
  <c r="H12" i="12"/>
  <c r="H15" i="12"/>
  <c r="H16" i="12" s="1"/>
  <c r="I78" i="12" l="1"/>
  <c r="I80" i="12" s="1"/>
  <c r="I82" i="12" s="1"/>
  <c r="I83" i="12" s="1"/>
  <c r="I150" i="12"/>
  <c r="I154" i="12" s="1"/>
  <c r="I156" i="12" s="1"/>
  <c r="I157" i="12" s="1"/>
  <c r="H78" i="12"/>
  <c r="H81" i="12" s="1"/>
  <c r="H82" i="12" s="1"/>
  <c r="H173" i="12"/>
  <c r="I174" i="12"/>
  <c r="I178" i="12" s="1"/>
  <c r="I180" i="12" s="1"/>
  <c r="H175" i="12"/>
  <c r="H149" i="12"/>
  <c r="H150" i="12"/>
  <c r="I99" i="12"/>
  <c r="I98" i="12"/>
  <c r="H102" i="12"/>
  <c r="H103" i="12" s="1"/>
  <c r="H18" i="12"/>
  <c r="H19" i="12" s="1"/>
  <c r="I17" i="12"/>
  <c r="H32" i="12"/>
  <c r="I33" i="12"/>
  <c r="I35" i="12" s="1"/>
  <c r="H22" i="12"/>
  <c r="I22" i="12"/>
  <c r="I16" i="12"/>
  <c r="H84" i="12" l="1"/>
  <c r="I158" i="12"/>
  <c r="I159" i="12" s="1"/>
  <c r="I84" i="12"/>
  <c r="I85" i="12" s="1"/>
  <c r="H104" i="12"/>
  <c r="H83" i="12"/>
  <c r="H89" i="12"/>
  <c r="I89" i="12"/>
  <c r="I18" i="12"/>
  <c r="I21" i="12" s="1"/>
  <c r="I182" i="12"/>
  <c r="I181" i="12"/>
  <c r="H179" i="12"/>
  <c r="H180" i="12" s="1"/>
  <c r="I187" i="12" s="1"/>
  <c r="H155" i="12"/>
  <c r="H156" i="12" s="1"/>
  <c r="I105" i="12"/>
  <c r="I101" i="12"/>
  <c r="I103" i="12" s="1"/>
  <c r="H105" i="12"/>
  <c r="H39" i="12"/>
  <c r="H33" i="12"/>
  <c r="H35" i="12" s="1"/>
  <c r="I39" i="12"/>
  <c r="H21" i="12" l="1"/>
  <c r="H85" i="12"/>
  <c r="H86" i="12" s="1"/>
  <c r="AC19" i="2" s="1"/>
  <c r="H106" i="12"/>
  <c r="I183" i="12"/>
  <c r="I38" i="12"/>
  <c r="H36" i="12"/>
  <c r="AA19" i="2" s="1"/>
  <c r="H181" i="12"/>
  <c r="H183" i="12" s="1"/>
  <c r="H184" i="12" s="1"/>
  <c r="H187" i="12"/>
  <c r="H38" i="12"/>
  <c r="H157" i="12"/>
  <c r="H160" i="12" s="1"/>
  <c r="AF19" i="2" s="1"/>
  <c r="H163" i="12"/>
  <c r="I163" i="12"/>
  <c r="H110" i="12"/>
  <c r="I110" i="12"/>
  <c r="I104" i="12"/>
  <c r="I106" i="12" s="1"/>
  <c r="H107" i="12" l="1"/>
  <c r="AD19" i="2" s="1"/>
  <c r="H109" i="12"/>
  <c r="H88" i="12"/>
  <c r="I88" i="12"/>
  <c r="H186" i="12"/>
  <c r="AG19" i="2"/>
  <c r="I186" i="12"/>
  <c r="H162" i="12"/>
  <c r="I162" i="12"/>
  <c r="I109" i="12"/>
  <c r="CC569" i="11" l="1"/>
  <c r="CB569" i="11"/>
  <c r="CA569" i="11"/>
  <c r="BZ569" i="11"/>
  <c r="BY569" i="11"/>
  <c r="BT569" i="11"/>
  <c r="BS569" i="11"/>
  <c r="BR569" i="11"/>
  <c r="BQ569" i="11"/>
  <c r="BP569" i="11"/>
  <c r="BK569" i="11"/>
  <c r="BJ569" i="11"/>
  <c r="BI569" i="11"/>
  <c r="BH569" i="11"/>
  <c r="BG569" i="11"/>
  <c r="BB569" i="11"/>
  <c r="BA569" i="11"/>
  <c r="AZ569" i="11"/>
  <c r="AY569" i="11"/>
  <c r="AX569" i="11"/>
  <c r="AS569" i="11"/>
  <c r="AR569" i="11"/>
  <c r="AQ569" i="11"/>
  <c r="AP569" i="11"/>
  <c r="AO569" i="11"/>
  <c r="AJ569" i="11"/>
  <c r="AI569" i="11"/>
  <c r="AH569" i="11"/>
  <c r="AG569" i="11"/>
  <c r="AF569" i="11"/>
  <c r="CC568" i="11"/>
  <c r="CB568" i="11"/>
  <c r="CA568" i="11"/>
  <c r="BZ568" i="11"/>
  <c r="BY568" i="11"/>
  <c r="BT568" i="11"/>
  <c r="BS568" i="11"/>
  <c r="BR568" i="11"/>
  <c r="BQ568" i="11"/>
  <c r="BP568" i="11"/>
  <c r="BK568" i="11"/>
  <c r="BJ568" i="11"/>
  <c r="BI568" i="11"/>
  <c r="BH568" i="11"/>
  <c r="BG568" i="11"/>
  <c r="BB568" i="11"/>
  <c r="BA568" i="11"/>
  <c r="AZ568" i="11"/>
  <c r="AY568" i="11"/>
  <c r="AX568" i="11"/>
  <c r="AS568" i="11"/>
  <c r="AR568" i="11"/>
  <c r="AQ568" i="11"/>
  <c r="AP568" i="11"/>
  <c r="AO568" i="11"/>
  <c r="AJ568" i="11"/>
  <c r="AI568" i="11"/>
  <c r="AH568" i="11"/>
  <c r="AG568" i="11"/>
  <c r="AF568" i="11"/>
  <c r="CC567" i="11"/>
  <c r="CB567" i="11"/>
  <c r="CA567" i="11"/>
  <c r="BZ567" i="11"/>
  <c r="BY567" i="11"/>
  <c r="BT567" i="11"/>
  <c r="BS567" i="11"/>
  <c r="BR567" i="11"/>
  <c r="BQ567" i="11"/>
  <c r="BP567" i="11"/>
  <c r="BK567" i="11"/>
  <c r="BJ567" i="11"/>
  <c r="BI567" i="11"/>
  <c r="BH567" i="11"/>
  <c r="BG567" i="11"/>
  <c r="BB567" i="11"/>
  <c r="BA567" i="11"/>
  <c r="AZ567" i="11"/>
  <c r="AY567" i="11"/>
  <c r="AX567" i="11"/>
  <c r="AS567" i="11"/>
  <c r="AR567" i="11"/>
  <c r="AQ567" i="11"/>
  <c r="AP567" i="11"/>
  <c r="AO567" i="11"/>
  <c r="AJ567" i="11"/>
  <c r="AI567" i="11"/>
  <c r="AH567" i="11"/>
  <c r="AG567" i="11"/>
  <c r="AF567" i="11"/>
  <c r="CC566" i="11"/>
  <c r="CB566" i="11"/>
  <c r="CA566" i="11"/>
  <c r="BZ566" i="11"/>
  <c r="BY566" i="11"/>
  <c r="BT566" i="11"/>
  <c r="BS566" i="11"/>
  <c r="BR566" i="11"/>
  <c r="BQ566" i="11"/>
  <c r="BP566" i="11"/>
  <c r="BK566" i="11"/>
  <c r="BJ566" i="11"/>
  <c r="BI566" i="11"/>
  <c r="BH566" i="11"/>
  <c r="BG566" i="11"/>
  <c r="BB566" i="11"/>
  <c r="BA566" i="11"/>
  <c r="AZ566" i="11"/>
  <c r="AY566" i="11"/>
  <c r="AX566" i="11"/>
  <c r="AS566" i="11"/>
  <c r="AR566" i="11"/>
  <c r="AQ566" i="11"/>
  <c r="AP566" i="11"/>
  <c r="AO566" i="11"/>
  <c r="AJ566" i="11"/>
  <c r="AI566" i="11"/>
  <c r="AH566" i="11"/>
  <c r="AG566" i="11"/>
  <c r="AF566" i="11"/>
  <c r="CC565" i="11"/>
  <c r="CB565" i="11"/>
  <c r="CA565" i="11"/>
  <c r="BZ565" i="11"/>
  <c r="BY565" i="11"/>
  <c r="BT565" i="11"/>
  <c r="BS565" i="11"/>
  <c r="BR565" i="11"/>
  <c r="BQ565" i="11"/>
  <c r="BP565" i="11"/>
  <c r="BK565" i="11"/>
  <c r="BJ565" i="11"/>
  <c r="BI565" i="11"/>
  <c r="BH565" i="11"/>
  <c r="BG565" i="11"/>
  <c r="BB565" i="11"/>
  <c r="BA565" i="11"/>
  <c r="AZ565" i="11"/>
  <c r="AY565" i="11"/>
  <c r="AX565" i="11"/>
  <c r="AS565" i="11"/>
  <c r="AR565" i="11"/>
  <c r="AQ565" i="11"/>
  <c r="AP565" i="11"/>
  <c r="AO565" i="11"/>
  <c r="AJ565" i="11"/>
  <c r="AI565" i="11"/>
  <c r="AH565" i="11"/>
  <c r="AG565" i="11"/>
  <c r="AF565" i="11"/>
  <c r="CC564" i="11"/>
  <c r="CB564" i="11"/>
  <c r="CA564" i="11"/>
  <c r="BZ564" i="11"/>
  <c r="BY564" i="11"/>
  <c r="BT564" i="11"/>
  <c r="BS564" i="11"/>
  <c r="BR564" i="11"/>
  <c r="BQ564" i="11"/>
  <c r="BP564" i="11"/>
  <c r="BK564" i="11"/>
  <c r="BJ564" i="11"/>
  <c r="BI564" i="11"/>
  <c r="BH564" i="11"/>
  <c r="BG564" i="11"/>
  <c r="BB564" i="11"/>
  <c r="BA564" i="11"/>
  <c r="AZ564" i="11"/>
  <c r="AY564" i="11"/>
  <c r="AX564" i="11"/>
  <c r="AS564" i="11"/>
  <c r="AR564" i="11"/>
  <c r="AQ564" i="11"/>
  <c r="AP564" i="11"/>
  <c r="AO564" i="11"/>
  <c r="AJ564" i="11"/>
  <c r="AI564" i="11"/>
  <c r="AH564" i="11"/>
  <c r="AG564" i="11"/>
  <c r="AF564" i="11"/>
  <c r="CK503" i="11"/>
  <c r="CJ503" i="11"/>
  <c r="CI503" i="11"/>
  <c r="CG497" i="11" l="1"/>
  <c r="CK496" i="11"/>
  <c r="CI497" i="11"/>
  <c r="CJ498" i="11"/>
  <c r="CJ497" i="11"/>
  <c r="CK498" i="11"/>
  <c r="CH497" i="11"/>
  <c r="CK497" i="11"/>
  <c r="CJ496" i="11"/>
  <c r="CG498" i="11"/>
  <c r="CH496" i="11"/>
  <c r="CH498" i="11"/>
  <c r="CI496" i="11"/>
  <c r="CI498" i="11"/>
  <c r="CI500" i="11" l="1"/>
  <c r="CI509" i="11" s="1"/>
  <c r="CK500" i="11"/>
  <c r="CK509" i="11" s="1"/>
  <c r="CH500" i="11"/>
  <c r="CG500" i="11"/>
  <c r="CG509" i="11" s="1"/>
  <c r="CJ500" i="11"/>
  <c r="CJ509" i="11" s="1"/>
  <c r="CH509" i="11"/>
  <c r="H67" i="12" l="1"/>
  <c r="H138" i="12"/>
  <c r="H139" i="12" s="1"/>
  <c r="H119" i="12" s="1"/>
  <c r="H124" i="12" s="1"/>
  <c r="H121" i="12" l="1"/>
  <c r="H123" i="12"/>
  <c r="H53" i="12"/>
  <c r="H51" i="12" l="1"/>
  <c r="H55" i="12" l="1"/>
  <c r="H56" i="12"/>
  <c r="H60" i="12"/>
  <c r="H59" i="12" l="1"/>
  <c r="H61" i="12" s="1"/>
  <c r="H62" i="12" s="1"/>
  <c r="E25" i="2" l="1"/>
  <c r="AB19" i="2" l="1"/>
  <c r="H122" i="12" l="1"/>
  <c r="H131" i="12" l="1"/>
  <c r="H126" i="12"/>
  <c r="H127" i="12" s="1"/>
  <c r="H130" i="12" l="1"/>
  <c r="H132" i="12" s="1"/>
  <c r="H133" i="12" l="1"/>
  <c r="AE19" i="2" s="1"/>
  <c r="H197" i="12" l="1"/>
  <c r="H203" i="12" s="1"/>
  <c r="H208" i="12" l="1"/>
  <c r="H204" i="12"/>
  <c r="H207" i="12" l="1"/>
  <c r="H209" i="12" s="1"/>
  <c r="H210" i="12" l="1"/>
  <c r="AH19" i="2" s="1"/>
  <c r="BB11" i="10" l="1"/>
  <c r="BB20" i="10" s="1"/>
  <c r="BA11" i="10" l="1"/>
  <c r="BA20" i="10" s="1"/>
  <c r="I48" i="12"/>
  <c r="I50" i="12"/>
  <c r="I51" i="12"/>
  <c r="I52" i="12"/>
  <c r="I53" i="12"/>
  <c r="I54" i="12"/>
  <c r="I57" i="12"/>
  <c r="I58" i="12"/>
  <c r="I59" i="12"/>
  <c r="I60" i="12"/>
  <c r="I61" i="12"/>
  <c r="H64" i="12"/>
  <c r="I64" i="12"/>
  <c r="H65" i="12"/>
  <c r="I65" i="12"/>
  <c r="I119" i="12"/>
  <c r="I121" i="12"/>
  <c r="I122" i="12"/>
  <c r="I123" i="12"/>
  <c r="I124" i="12"/>
  <c r="I125" i="12"/>
  <c r="I128" i="12"/>
  <c r="I129" i="12"/>
  <c r="I130" i="12"/>
  <c r="I131" i="12"/>
  <c r="I132" i="12"/>
  <c r="H135" i="12"/>
  <c r="I135" i="12"/>
  <c r="H136" i="12"/>
  <c r="I136" i="12"/>
  <c r="I196" i="12"/>
  <c r="I198" i="12"/>
  <c r="I199" i="12"/>
  <c r="I200" i="12"/>
  <c r="I201" i="12"/>
  <c r="I202" i="12"/>
  <c r="I205" i="12"/>
  <c r="I206" i="12"/>
  <c r="I207" i="12"/>
  <c r="I208" i="12"/>
  <c r="I209" i="12"/>
  <c r="H212" i="12"/>
  <c r="I212" i="12"/>
  <c r="H213" i="12"/>
  <c r="I2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tc={C34B096A-369C-4EB7-89AD-099FC3A6FF77}</author>
    <author>tc={9E79539C-4EE3-4E0E-905A-D38A31331FAC}</author>
    <author>tc={63405FD4-0678-40B4-A163-B561318232BD}</author>
    <author>tc={BA9F0EF0-7920-48D2-ADB2-74E09CED380D}</author>
    <author>tc={8718A913-F374-4952-A4B7-3F592EEEAF1B}</author>
    <author>tc={AF378661-6BFD-4D0C-B319-9F6214FC714C}</author>
    <author>tc={B38EDE53-800F-4C65-B230-C57566CB6EF0}</author>
    <author>tc={3B9189ED-4E4B-4557-BE47-16E0BC184BF2}</author>
    <author>tc={CECF8C96-591D-4A8B-B4D2-817419C99180}</author>
    <author>tc={FEA32E7C-1FEE-4E24-8878-FF2DFF89C18F}</author>
    <author>tc={009CE928-F0C0-4060-B8C1-7EBEAB55E250}</author>
    <author>tc={88F4349A-BFE0-40DD-8B39-42E5B28FD174}</author>
  </authors>
  <commentList>
    <comment ref="D8" authorId="0" shapeId="0" xr:uid="{C34B096A-369C-4EB7-89AD-099FC3A6FF77}">
      <text>
        <t>[Kommenttiketju]
Excel-versiosi avulla voit lukea tämän kommenttiketjun, mutta siihen tehdyt muutokset poistetaan, jos tiedosto avataan uudemmassa Excel-versiossa. Lisätietoja: https://go.microsoft.com/fwlink/?linkid=870924
Kommentti:
    Liukuvalikkoa käyttämällä soluihin E14 ja E15. Sekä manuaalisesti E18. 
Muut solut täydentyvät automaattisesti.</t>
      </text>
    </comment>
    <comment ref="M8" authorId="1" shapeId="0" xr:uid="{9E79539C-4EE3-4E0E-905A-D38A31331FAC}">
      <text>
        <t>[Kommenttiketju]
Excel-versiosi avulla voit lukea tämän kommenttiketjun, mutta siihen tehdyt muutokset poistetaan, jos tiedosto avataan uudemmassa Excel-versiossa. Lisätietoja: https://go.microsoft.com/fwlink/?linkid=870924
Kommentti:
    Alla olevista taulukot ovat sarakkeissa C-F näytettävien tietojen pohja. Taulukot esittävät sen miten kapasitetti tai tuntikustannus muuttuu siirryttäessä työaikamuodosta toiseen.</t>
      </text>
    </comment>
    <comment ref="L13" authorId="2" shapeId="0" xr:uid="{63405FD4-0678-40B4-A163-B561318232BD}">
      <text>
        <t>[Kommenttiketju]
Excel-versiosi avulla voit lukea tämän kommenttiketjun, mutta siihen tehdyt muutokset poistetaan, jos tiedosto avataan uudemmassa Excel-versiossa. Lisätietoja: https://go.microsoft.com/fwlink/?linkid=870924
Kommentti:
    Tunneissa</t>
      </text>
    </comment>
    <comment ref="L14" authorId="3" shapeId="0" xr:uid="{BA9F0EF0-7920-48D2-ADB2-74E09CED380D}">
      <text>
        <t>[Kommenttiketju]
Excel-versiosi avulla voit lukea tämän kommenttiketjun, mutta siihen tehdyt muutokset poistetaan, jos tiedosto avataan uudemmassa Excel-versiossa. Lisätietoja: https://go.microsoft.com/fwlink/?linkid=870924
Kommentti:
    Nuppeina, ei siis henkilötyövuosina</t>
      </text>
    </comment>
    <comment ref="T14" authorId="4" shapeId="0" xr:uid="{8718A913-F374-4952-A4B7-3F592EEEAF1B}">
      <text>
        <t xml:space="preserve">[Kommenttiketju]
Excel-versiosi avulla voit lukea tämän kommenttiketjun, mutta siihen tehdyt muutokset poistetaan, jos tiedosto avataan uudemmassa Excel-versiossa. Lisätietoja: https://go.microsoft.com/fwlink/?linkid=870924
Kommentti:
    Minimihenkilömäärä voi olla myös suurempi tässä työaikamuodossa, mikäli tuotantoa ei pysäytetä lomien ajaksi. </t>
      </text>
    </comment>
    <comment ref="U14" authorId="5" shapeId="0" xr:uid="{AF378661-6BFD-4D0C-B319-9F6214FC714C}">
      <text>
        <t xml:space="preserve">[Kommenttiketju]
Excel-versiosi avulla voit lukea tämän kommenttiketjun, mutta siihen tehdyt muutokset poistetaan, jos tiedosto avataan uudemmassa Excel-versiossa. Lisätietoja: https://go.microsoft.com/fwlink/?linkid=870924
Kommentti:
    Käytännössä tarve pitkässä juoksussa on suurempi kuin 5 vuoroa. Jos tehdään TAM37 koko vuosi, niin tässä on tyypillisesti yhtiökohtaisia eroja miten n. 78 vuoroa, joihin normaalin viiden vuoron työaika ei riitä, korvataan. Laskennallinen minimimiehitys on 5,4 vuoroa koko vuoden ajalle. </t>
      </text>
    </comment>
    <comment ref="D15" authorId="6" shapeId="0" xr:uid="{B38EDE53-800F-4C65-B230-C57566CB6EF0}">
      <text>
        <t>[Kommenttiketju]
Excel-versiosi avulla voit lukea tämän kommenttiketjun, mutta siihen tehdyt muutokset poistetaan, jos tiedosto avataan uudemmassa Excel-versiossa. Lisätietoja: https://go.microsoft.com/fwlink/?linkid=870924
Kommentti:
    Haluttu työaikamuoto</t>
      </text>
    </comment>
    <comment ref="D17" authorId="7" shapeId="0" xr:uid="{3B9189ED-4E4B-4557-BE47-16E0BC184BF2}">
      <text>
        <t>[Kommenttiketju]
Excel-versiosi avulla voit lukea tämän kommenttiketjun, mutta siihen tehdyt muutokset poistetaan, jos tiedosto avataan uudemmassa Excel-versiossa. Lisätietoja: https://go.microsoft.com/fwlink/?linkid=870924
Kommentti:
    Esim. keskimääräinen hekopalkka.</t>
      </text>
    </comment>
    <comment ref="L18" authorId="8" shapeId="0" xr:uid="{CECF8C96-591D-4A8B-B4D2-817419C99180}">
      <text>
        <t>[Kommenttiketju]
Excel-versiosi avulla voit lukea tämän kommenttiketjun, mutta siihen tehdyt muutokset poistetaan, jos tiedosto avataan uudemmassa Excel-versiossa. Lisätietoja: https://go.microsoft.com/fwlink/?linkid=870924
Kommentti:
    Lue taulukkoa näin: K-sarakeessa on nykyinen työaikamuoto, ja rivi 14 kertoo muutokset, mikäli tähän työaikamuotoon siirryttäisi nykyisestä työaikamuodosta.</t>
      </text>
    </comment>
    <comment ref="D26" authorId="9" shapeId="0" xr:uid="{FEA32E7C-1FEE-4E24-8878-FF2DFF89C18F}">
      <text>
        <t>[Kommenttiketju]
Excel-versiosi avulla voit lukea tämän kommenttiketjun, mutta siihen tehdyt muutokset poistetaan, jos tiedosto avataan uudemmassa Excel-versiossa. Lisätietoja: https://go.microsoft.com/fwlink/?linkid=870924
Kommentti:
    Ts. minimihenkilöstömäärä nuppilukuna, ei henkilötyövuosina. Kapasiteetti kertoo muutokset tehtyjen tuntien määrässä.</t>
      </text>
    </comment>
    <comment ref="D28" authorId="10" shapeId="0" xr:uid="{009CE928-F0C0-4060-B8C1-7EBEAB55E250}">
      <text>
        <t>[Kommenttiketju]
Excel-versiosi avulla voit lukea tämän kommenttiketjun, mutta siihen tehdyt muutokset poistetaan, jos tiedosto avataan uudemmassa Excel-versiossa. Lisätietoja: https://go.microsoft.com/fwlink/?linkid=870924
Kommentti:
    Ts. kuinka paljon euroja tarvitaan lisää. 
Tässä muutos tuntikustannusta suurempi, koska kokonaiskustannus ei huomioi muutoksia kapasiteetissa.</t>
      </text>
    </comment>
    <comment ref="L43" authorId="11" shapeId="0" xr:uid="{88F4349A-BFE0-40DD-8B39-42E5B28FD174}">
      <text>
        <t xml:space="preserve">[Kommenttiketju]
Excel-versiosi avulla voit lukea tämän kommenttiketjun, mutta siihen tehdyt muutokset poistetaan, jos tiedosto avataan uudemmassa Excel-versiossa. Lisätietoja: https://go.microsoft.com/fwlink/?linkid=870924
Kommentti:
    Tuntikustannus sisältää kaikki vuoden aikana TES:n perusteella kertyvät kustannukset huomioiden työaikamuodon vuosityötunnit.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tc={9486104B-6D5F-4D46-BD84-EDB5C7F09718}</author>
  </authors>
  <commentList>
    <comment ref="AG19" authorId="0" shapeId="0" xr:uid="{9486104B-6D5F-4D46-BD84-EDB5C7F09718}">
      <text>
        <t>[Kommenttiketju]
Excel-versiosi avulla voit lukea tämän kommenttiketjun, mutta siihen tehdyt muutokset poistetaan, jos tiedosto avataan uudemmassa Excel-versiossa. Lisätietoja: https://go.microsoft.com/fwlink/?linkid=870924
Kommentti:
    Tässä työvuorokalenterissa ei ole käytössä puolikkaita pekkasia, tämän johdosta vuosityöaika jää neljä tuntia plussalle.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tc={B54B92ED-F169-404E-A312-69FA256B398B}</author>
  </authors>
  <commentList>
    <comment ref="AS27" authorId="0" shapeId="0" xr:uid="{B54B92ED-F169-404E-A312-69FA256B398B}">
      <text>
        <t>[Kommenttiketju]
Excel-versiosi avulla voit lukea tämän kommenttiketjun, mutta siihen tehdyt muutokset poistetaan, jos tiedosto avataan uudemmassa Excel-versiossa. Lisätietoja: https://go.microsoft.com/fwlink/?linkid=870924
Kommentti:
    Tämä on esimerkki vuorojärjestelmästä. Myös muut vuorojärjestelmät mahdollisia.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tc={E0F9BA14-3E5D-4787-824E-6F4180855147}</author>
  </authors>
  <commentList>
    <comment ref="BE27" authorId="0" shapeId="0" xr:uid="{E0F9BA14-3E5D-4787-824E-6F4180855147}">
      <text>
        <t>[Kommenttiketju]
Excel-versiosi avulla voit lukea tämän kommenttiketjun, mutta siihen tehdyt muutokset poistetaan, jos tiedosto avataan uudemmassa Excel-versiossa. Lisätietoja: https://go.microsoft.com/fwlink/?linkid=870924
Kommentti:
    Tämä on esimerkki vuorojärjestelmästä. Myös muut vuorojärjestelmät mahdollisia.</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tc={C01A486D-852E-4104-AFE8-41CF77E40F43}</author>
  </authors>
  <commentList>
    <comment ref="AS27" authorId="0" shapeId="0" xr:uid="{C01A486D-852E-4104-AFE8-41CF77E40F43}">
      <text>
        <t>[Kommenttiketju]
Excel-versiosi avulla voit lukea tämän kommenttiketjun, mutta siihen tehdyt muutokset poistetaan, jos tiedosto avataan uudemmassa Excel-versiossa. Lisätietoja: https://go.microsoft.com/fwlink/?linkid=870924
Kommentti:
    Tämä on esimerkki vuorojärjestelmästä. Myös muut vuorojärjestelmät mahdollisia.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tc={49F25169-67B2-4007-85F3-6B508D7FF6C0}</author>
    <author>tc={4DF8510A-5909-4F5F-B58F-E5F7BC1D0748}</author>
  </authors>
  <commentList>
    <comment ref="AS19" authorId="0" shapeId="0" xr:uid="{49F25169-67B2-4007-85F3-6B508D7FF6C0}">
      <text>
        <t xml:space="preserve">[Kommenttiketju]
Excel-versiosi avulla voit lukea tämän kommenttiketjun, mutta siihen tehdyt muutokset poistetaan, jos tiedosto avataan uudemmassa Excel-versiossa. Lisätietoja: https://go.microsoft.com/fwlink/?linkid=870924
Kommentti:
    Tässä työvuorokalenterissa ei ole käytössä puolikkaita pekkasia, tämän johdosta vuosityöaika jää neljä tuntia plussalle. </t>
      </text>
    </comment>
    <comment ref="AS28" authorId="1" shapeId="0" xr:uid="{4DF8510A-5909-4F5F-B58F-E5F7BC1D0748}">
      <text>
        <t xml:space="preserve">[Kommenttiketju]
Excel-versiosi avulla voit lukea tämän kommenttiketjun, mutta siihen tehdyt muutokset poistetaan, jos tiedosto avataan uudemmassa Excel-versiossa. Lisätietoja: https://go.microsoft.com/fwlink/?linkid=870924
Kommentti:
    Tämä on esimerkki vuorojärjestelmästä. Myös muut vuorojärjestelmät mahdollisia.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tc={E8E184C3-714A-408A-83F8-3959B6B288A4}</author>
  </authors>
  <commentList>
    <comment ref="AY26" authorId="0" shapeId="0" xr:uid="{E8E184C3-714A-408A-83F8-3959B6B288A4}">
      <text>
        <t>[Kommenttiketju]
Excel-versiosi avulla voit lukea tämän kommenttiketjun, mutta siihen tehdyt muutokset poistetaan, jos tiedosto avataan uudemmassa Excel-versiossa. Lisätietoja: https://go.microsoft.com/fwlink/?linkid=870924
Kommentti:
    Tämä on esimerkki vuorojärjestelmästä. Myös muut vuorojärjestelmät mahdollisia.</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tc={58C2B097-601C-4D94-9C55-19FCDD99A22E}</author>
    <author>tc={79B0D93F-EAD5-42AF-A701-2402A4C57FAB}</author>
    <author>tc={CE4CE4F2-F3AE-43E6-959F-1C72B92E35FF}</author>
    <author>tc={0B19BCDE-DE24-42CA-9FFC-1B225402F4F1}</author>
    <author>tc={F1239708-B237-4163-BD56-97B9B47B7AD6}</author>
  </authors>
  <commentList>
    <comment ref="BF13" authorId="0" shapeId="0" xr:uid="{58C2B097-601C-4D94-9C55-19FCDD99A22E}">
      <text>
        <t xml:space="preserve">[Kommenttiketju]
Excel-versiosi avulla voit lukea tämän kommenttiketjun, mutta siihen tehdyt muutokset poistetaan, jos tiedosto avataan uudemmassa Excel-versiossa. Lisätietoja: https://go.microsoft.com/fwlink/?linkid=870924
Kommentti:
    TES: Jos lomakautena 2.5.–30.9. välisenä aikana annettavaan lomajaksoon sisältyy sunnuntaiden lisäksi muita lakisääteisesti lomapäiviksi kelpaamattomia päiviä, määräytyy työehtosopimuksen 9 § 2. kohdan tarkoittama työaika näitä päiviä vastaten lyhyemmäksi. </t>
      </text>
    </comment>
    <comment ref="BG13" authorId="1" shapeId="0" xr:uid="{79B0D93F-EAD5-42AF-A701-2402A4C57FAB}">
      <text>
        <t xml:space="preserve">[Kommenttiketju]
Excel-versiosi avulla voit lukea tämän kommenttiketjun, mutta siihen tehdyt muutokset poistetaan, jos tiedosto avataan uudemmassa Excel-versiossa. Lisätietoja: https://go.microsoft.com/fwlink/?linkid=870924
Kommentti:
    TES: Jos lomakautena 2.5.–30.9. välisenä aikana annettavaan lomajaksoon sisältyy sunnuntaiden lisäksi muita lakisääteisesti lomapäiviksi kelpaamattomia päiviä, määräytyy työehtosopimuksen 9 § 2. kohdan tarkoittama työaika näitä päiviä vastaten lyhyemmäksi. 
</t>
      </text>
    </comment>
    <comment ref="AP21" authorId="2" shapeId="0" xr:uid="{CE4CE4F2-F3AE-43E6-959F-1C72B92E35FF}">
      <text>
        <t>[Kommenttiketju]
Excel-versiosi avulla voit lukea tämän kommenttiketjun, mutta siihen tehdyt muutokset poistetaan, jos tiedosto avataan uudemmassa Excel-versiossa. Lisätietoja: https://go.microsoft.com/fwlink/?linkid=870924
Kommentti:
    Ks. Kommentti solusta BF13</t>
      </text>
    </comment>
    <comment ref="AZ26" authorId="3" shapeId="0" xr:uid="{0B19BCDE-DE24-42CA-9FFC-1B225402F4F1}">
      <text>
        <t>[Kommenttiketju]
Excel-versiosi avulla voit lukea tämän kommenttiketjun, mutta siihen tehdyt muutokset poistetaan, jos tiedosto avataan uudemmassa Excel-versiossa. Lisätietoja: https://go.microsoft.com/fwlink/?linkid=870924
Kommentti:
    Ks. Kommentti solusta BG13</t>
      </text>
    </comment>
    <comment ref="BE27" authorId="4" shapeId="0" xr:uid="{F1239708-B237-4163-BD56-97B9B47B7AD6}">
      <text>
        <t>[Kommenttiketju]
Excel-versiosi avulla voit lukea tämän kommenttiketjun, mutta siihen tehdyt muutokset poistetaan, jos tiedosto avataan uudemmassa Excel-versiossa. Lisätietoja: https://go.microsoft.com/fwlink/?linkid=870924
Kommentti:
    Tämä on esimerkki vuorojärjestelmästä. Myös muut vuorojärjestelmät mahdollisia.</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tc={CF8D49D9-F58C-452E-BBB1-35B802E303B3}</author>
    <author>tc={FA5C6096-9AD0-4748-8C39-E60556EC63AE}</author>
  </authors>
  <commentList>
    <comment ref="CJ503" authorId="0" shapeId="0" xr:uid="{CF8D49D9-F58C-452E-BBB1-35B802E303B3}">
      <text>
        <t xml:space="preserve">[Kommenttiketju]
Excel-versiosi avulla voit lukea tämän kommenttiketjun, mutta siihen tehdyt muutokset poistetaan, jos tiedosto avataan uudemmassa Excel-versiossa. Lisätietoja: https://go.microsoft.com/fwlink/?linkid=870924
Kommentti:
    TES 32§ 2. kohta
Jos lomakautena 2.5. – 30.9. välisenä aikana annettavaan lomajaksoon sisältyy sunnuntaiden lisäksi muita lakisääteisesti lomapäiviksi
kelpaamattomia päiviä, määräytyy työehtosopimuksen 9 § 2. kohdan
tarkoittama työaika näitä päiviä vastaten lyhyemmäksi. </t>
      </text>
    </comment>
    <comment ref="CB518" authorId="1" shapeId="0" xr:uid="{FA5C6096-9AD0-4748-8C39-E60556EC63AE}">
      <text>
        <t>[Kommenttiketju]
Excel-versiosi avulla voit lukea tämän kommenttiketjun, mutta siihen tehdyt muutokset poistetaan, jos tiedosto avataan uudemmassa Excel-versiossa. Lisätietoja: https://go.microsoft.com/fwlink/?linkid=870924
Kommentti:
    Katso kommentti 4-vuoron "työpäivät vuodessa" solusta x</t>
      </text>
    </comment>
  </commentList>
</comments>
</file>

<file path=xl/sharedStrings.xml><?xml version="1.0" encoding="utf-8"?>
<sst xmlns="http://schemas.openxmlformats.org/spreadsheetml/2006/main" count="14942" uniqueCount="227">
  <si>
    <t>TAM15</t>
  </si>
  <si>
    <t>TAM16</t>
  </si>
  <si>
    <t>TAM17</t>
  </si>
  <si>
    <t>TAM25</t>
  </si>
  <si>
    <t>TAM26</t>
  </si>
  <si>
    <t>TAM27</t>
  </si>
  <si>
    <t>TAM35</t>
  </si>
  <si>
    <t>TAM36</t>
  </si>
  <si>
    <t>TAM37</t>
  </si>
  <si>
    <t>NYT</t>
  </si>
  <si>
    <t>UUSI</t>
  </si>
  <si>
    <t xml:space="preserve">MUUTOS </t>
  </si>
  <si>
    <t xml:space="preserve">TYÖAIKAMUOTO </t>
  </si>
  <si>
    <t>Kapasiteetti</t>
  </si>
  <si>
    <t>Henkilöstömäärä</t>
  </si>
  <si>
    <t>Tuntikustannus</t>
  </si>
  <si>
    <t>Kokonaiskustannus</t>
  </si>
  <si>
    <t>Henkilömäärän kasvu ja lasku</t>
  </si>
  <si>
    <t>NYT/UUSI</t>
  </si>
  <si>
    <t xml:space="preserve">TÄHÄN TÄYTETÄÄN TIEDOT </t>
  </si>
  <si>
    <t>Klikkaa työaikamuotoa siirtyäksesi scheemoihin</t>
  </si>
  <si>
    <t xml:space="preserve">NYT </t>
  </si>
  <si>
    <t xml:space="preserve">UUSI </t>
  </si>
  <si>
    <t xml:space="preserve">TUNTIPALKKA </t>
  </si>
  <si>
    <t>TUNTIKUSTANNUS</t>
  </si>
  <si>
    <t>Kemianteollisuus TAM15</t>
  </si>
  <si>
    <t>ka.</t>
  </si>
  <si>
    <t>tuntipalkka</t>
  </si>
  <si>
    <t>kk-palkka</t>
  </si>
  <si>
    <t>sis. mahd. PVL</t>
  </si>
  <si>
    <t>kerroin 169</t>
  </si>
  <si>
    <t>Arkipyhät</t>
  </si>
  <si>
    <t>ka. 9kpl/vuosi</t>
  </si>
  <si>
    <t>sis. kk-palkkaan</t>
  </si>
  <si>
    <t>SJPA</t>
  </si>
  <si>
    <t>ka. 7kpl/vuosi</t>
  </si>
  <si>
    <t xml:space="preserve">heko-palkka/159 </t>
  </si>
  <si>
    <t>Pekkaset</t>
  </si>
  <si>
    <t>sis. tuntipalkkaan</t>
  </si>
  <si>
    <t>Lomapalkka</t>
  </si>
  <si>
    <t>LKTA*222,4</t>
  </si>
  <si>
    <t>kk-palkka/25*L-päiv. lkm</t>
  </si>
  <si>
    <t>Lomaraha</t>
  </si>
  <si>
    <t>50% lomapalkasta</t>
  </si>
  <si>
    <t>STA</t>
  </si>
  <si>
    <t>ka. 1715h/vuosi</t>
  </si>
  <si>
    <t>kk-palkka*12 - kiinteä lomapalkka</t>
  </si>
  <si>
    <t>Vuosiansio</t>
  </si>
  <si>
    <t>Ero vuosiansiossa</t>
  </si>
  <si>
    <t>Ero lomapalkassa</t>
  </si>
  <si>
    <t>Tuntikustannus TAM</t>
  </si>
  <si>
    <t>Kemianteollisuus TAM17</t>
  </si>
  <si>
    <t>Vuosityöaika</t>
  </si>
  <si>
    <t>Iltavuorolisä</t>
  </si>
  <si>
    <t>Yövuorolisä</t>
  </si>
  <si>
    <t>Sunnuntaitunnit</t>
  </si>
  <si>
    <t>SJPA 20%</t>
  </si>
  <si>
    <t>ka. 40h/vuosi</t>
  </si>
  <si>
    <t>SJPA 100%</t>
  </si>
  <si>
    <t>ka. 35,2h/vuosi</t>
  </si>
  <si>
    <t>SJP</t>
  </si>
  <si>
    <t>ka. 52h/vuosi</t>
  </si>
  <si>
    <t>KTA</t>
  </si>
  <si>
    <t>Lomalisä KTA</t>
  </si>
  <si>
    <t>LKTA</t>
  </si>
  <si>
    <t>STA/1632</t>
  </si>
  <si>
    <t>Lomapalkka kiinteä</t>
  </si>
  <si>
    <t>kk-palkka/25*L-päiv. Lkm + Lomalisä KTA*222,4</t>
  </si>
  <si>
    <t>Lomapalkka lisistä</t>
  </si>
  <si>
    <t>Lomapalkka yhteensä</t>
  </si>
  <si>
    <t>1715h/vuosi</t>
  </si>
  <si>
    <t>Kemianteollisuus TAM25</t>
  </si>
  <si>
    <t>1715h/2</t>
  </si>
  <si>
    <t>ka. 3,5kpl/vuosi</t>
  </si>
  <si>
    <t>STA/1715</t>
  </si>
  <si>
    <t>kk-palkka/25*L-päiv. Lkm + LKTA*222,4</t>
  </si>
  <si>
    <t>Kemianteollisuus TAM27</t>
  </si>
  <si>
    <t>Vuosityöaika ka.</t>
  </si>
  <si>
    <t>ka. 26,6h/vuosi</t>
  </si>
  <si>
    <t>ka. 58,6h/vuosi</t>
  </si>
  <si>
    <t>Kemianteollisuus TAM35</t>
  </si>
  <si>
    <t>1691h/3</t>
  </si>
  <si>
    <t>ka. 18,7h/vuosi</t>
  </si>
  <si>
    <t>ka. 37,3h/vuosi</t>
  </si>
  <si>
    <t>1632h/vuosi</t>
  </si>
  <si>
    <t>Kemianteollisuus TAM37</t>
  </si>
  <si>
    <t>1632h/3</t>
  </si>
  <si>
    <t>ka. 17,6h/vuosi</t>
  </si>
  <si>
    <t>ka. 62,4h/vuosi</t>
  </si>
  <si>
    <t>APUTIETOJA</t>
  </si>
  <si>
    <t>Tuntikustannuksen muutosprosentti</t>
  </si>
  <si>
    <t xml:space="preserve">VIIKOTTAINEN KÄYNTIAIKA </t>
  </si>
  <si>
    <t xml:space="preserve">MINIMIHENKILÖMÄÄRÄ </t>
  </si>
  <si>
    <t>TAUSTATIEDOKSI</t>
  </si>
  <si>
    <t>1/4-vuoden kta laskentap.</t>
  </si>
  <si>
    <t>1/4 vuoden KTA</t>
  </si>
  <si>
    <t xml:space="preserve">Kokonaiskustannuksen muutosprosentti </t>
  </si>
  <si>
    <t xml:space="preserve">TÄSSÄ ON APU/TAUSTATIETOJA </t>
  </si>
  <si>
    <t xml:space="preserve">Taustatiedot piilotettu </t>
  </si>
  <si>
    <t xml:space="preserve">Ei muokattavaksi/poistettavaksi </t>
  </si>
  <si>
    <t>ma</t>
  </si>
  <si>
    <t>ti</t>
  </si>
  <si>
    <t>ke</t>
  </si>
  <si>
    <t>to</t>
  </si>
  <si>
    <t>pe</t>
  </si>
  <si>
    <t>la</t>
  </si>
  <si>
    <t>su</t>
  </si>
  <si>
    <t>Vuoro 1</t>
  </si>
  <si>
    <t>KA</t>
  </si>
  <si>
    <t>KY</t>
  </si>
  <si>
    <t>Vuoro 2</t>
  </si>
  <si>
    <t>Vuoro 3</t>
  </si>
  <si>
    <t>Vuoro 4</t>
  </si>
  <si>
    <t>Vuoro 5</t>
  </si>
  <si>
    <t xml:space="preserve">Plussat </t>
  </si>
  <si>
    <t>Miinukset/haasteet</t>
  </si>
  <si>
    <t>TAMMIKUU</t>
  </si>
  <si>
    <t>HELMIKUU</t>
  </si>
  <si>
    <t>MAALISKUU</t>
  </si>
  <si>
    <t>HUHTIKUU</t>
  </si>
  <si>
    <t>TOUKOKUU</t>
  </si>
  <si>
    <t>KESÄKUU</t>
  </si>
  <si>
    <t>l</t>
  </si>
  <si>
    <t>ll</t>
  </si>
  <si>
    <t>lll</t>
  </si>
  <si>
    <t>IV</t>
  </si>
  <si>
    <t>V</t>
  </si>
  <si>
    <t/>
  </si>
  <si>
    <t>HEINÄKUU</t>
  </si>
  <si>
    <t>ELOKUU</t>
  </si>
  <si>
    <t>SYYSKUU</t>
  </si>
  <si>
    <t>LOKAKUU</t>
  </si>
  <si>
    <t>MARRASKUU</t>
  </si>
  <si>
    <t>JOULUKUU</t>
  </si>
  <si>
    <t>Tammikuu</t>
  </si>
  <si>
    <t>Helmikuu</t>
  </si>
  <si>
    <t>Maaliskuu</t>
  </si>
  <si>
    <t>Huhtikuu</t>
  </si>
  <si>
    <t>Toukokuu</t>
  </si>
  <si>
    <t>Kesäkuu</t>
  </si>
  <si>
    <t>Heinäkuu</t>
  </si>
  <si>
    <t>Elokuu</t>
  </si>
  <si>
    <t>Syyskuu</t>
  </si>
  <si>
    <t>Lokakuu</t>
  </si>
  <si>
    <t>Marraskuu</t>
  </si>
  <si>
    <t>Joulukuu</t>
  </si>
  <si>
    <t>Su</t>
  </si>
  <si>
    <t>A</t>
  </si>
  <si>
    <t>-</t>
  </si>
  <si>
    <t>Y</t>
  </si>
  <si>
    <t>Ke</t>
  </si>
  <si>
    <t>La</t>
  </si>
  <si>
    <t>Ma</t>
  </si>
  <si>
    <t>To</t>
  </si>
  <si>
    <t>L</t>
  </si>
  <si>
    <t>Ti</t>
  </si>
  <si>
    <t>Pe</t>
  </si>
  <si>
    <t>TYÖVUOROKALENTERI 2023, TAM37 12h, 10 PÄIVÄN KIERTO</t>
  </si>
  <si>
    <t xml:space="preserve">Vuorojen määrä </t>
  </si>
  <si>
    <t>Aamu</t>
  </si>
  <si>
    <t>Ilta</t>
  </si>
  <si>
    <t>Yö</t>
  </si>
  <si>
    <t xml:space="preserve">KLIKKAA TÄSTÄ KATSOAKSESI ESIMERKKI JÄRJESTELMÄN VUOSIKIERROSTA </t>
  </si>
  <si>
    <t xml:space="preserve">KLIKKAA TÄSTÄ SIIRTYÄKSESI TAKAISIN ALKUUN </t>
  </si>
  <si>
    <t>ATV</t>
  </si>
  <si>
    <t>Aamu/Päivä</t>
  </si>
  <si>
    <t>Sheeman tunnit</t>
  </si>
  <si>
    <t>TES vuosityöaika</t>
  </si>
  <si>
    <t>Työpäivät vuodessa</t>
  </si>
  <si>
    <t>Vuosiloma</t>
  </si>
  <si>
    <t>ATV (työajan tasausvapaa)</t>
  </si>
  <si>
    <t>Vuosityöaika +/-</t>
  </si>
  <si>
    <t>Kemianteollisuus TAM16</t>
  </si>
  <si>
    <t>Kemianteollisuus TAM36</t>
  </si>
  <si>
    <t>Kemianteollisuus TAM26</t>
  </si>
  <si>
    <t>Tuntiansio</t>
  </si>
  <si>
    <t>Kapasiteetin (käyntiaika) kasvu ja lasku</t>
  </si>
  <si>
    <t xml:space="preserve">Koostetaulukko </t>
  </si>
  <si>
    <t>Esimerkkikierto 1: "12-tuntinen", vuorojärjestelmän kiertoaika 10 päivää</t>
  </si>
  <si>
    <t>APUVÄLINE TYÖAIKOJEN SUUNNITTELUUN</t>
  </si>
  <si>
    <t xml:space="preserve">Tällä välilehdellä tehdään automaattisia taustalaskuja </t>
  </si>
  <si>
    <t xml:space="preserve">Kuva viikkokierrosta </t>
  </si>
  <si>
    <t>Vuorojen määrä</t>
  </si>
  <si>
    <t>KEMIANTEOLLISUUS RY, TEOLLISUULIITTO RY &amp; AMMATTILIITTO PRO RY</t>
  </si>
  <si>
    <t>5+</t>
  </si>
  <si>
    <t xml:space="preserve">Kemianteollisuus ry, Teollisuusliitto ry ja Ammattiliitto Pro ry ovat </t>
  </si>
  <si>
    <t>kehittäneet yhteistyössä apuvälineen työaikamuotojen välisten</t>
  </si>
  <si>
    <t xml:space="preserve">erojen hahmottamista varten. </t>
  </si>
  <si>
    <t xml:space="preserve">Työaikalaskurista löytyy esimerkkejä eri työaikamuotojen </t>
  </si>
  <si>
    <t xml:space="preserve">vuosikalentereista sekä viikkokierroista (TAM-välilehdet). </t>
  </si>
  <si>
    <t xml:space="preserve">Lisäksi työaikalaskurista löytyy TIEDOT-välilehti, jolla voi </t>
  </si>
  <si>
    <t>tutkia sitä, miten siirtyminen työaikamuodosta toiseen</t>
  </si>
  <si>
    <t xml:space="preserve">vaikuttaa kapasiteettiin, minimihenkilömäärään sekä tunti- </t>
  </si>
  <si>
    <t xml:space="preserve">ja kokonaiskustannuksiin. </t>
  </si>
  <si>
    <t xml:space="preserve">joten kaikki palaute laskurin toimintaa, toimivuutta ja </t>
  </si>
  <si>
    <t xml:space="preserve">terminologiaa koskien on tervetullutta. </t>
  </si>
  <si>
    <t>sampo.pehkonen@kemianteollisuus.fi, puh. 040 7634 700</t>
  </si>
  <si>
    <t xml:space="preserve">Työaikalaskuri on jatkuvakehitteinen, </t>
  </si>
  <si>
    <t>taru.reinikainen@proliitto.fi, puh. 050 581 4371</t>
  </si>
  <si>
    <t xml:space="preserve">Kysymykset ja palaute </t>
  </si>
  <si>
    <t>AP</t>
  </si>
  <si>
    <t>I</t>
  </si>
  <si>
    <t>TYÖVUOROKALENTERI 2026, TAM15 8h, VIIKON KIERTO</t>
  </si>
  <si>
    <t>TYÖVUOROKALENTERI 2026, TAM17 8h, 3 VIIKON KIERTO</t>
  </si>
  <si>
    <t>TYÖVUOROKALENTERI 2026, TAM25 8h, 2 VIIKON KIERTO</t>
  </si>
  <si>
    <t>TYÖVUOROKALENTERI 2026, TAM26 8h, 5 VIIKON KIERTO</t>
  </si>
  <si>
    <t>TYÖVUOROKALENTERI 2026, TAM27 8h, 3 VIIKON KIERTO</t>
  </si>
  <si>
    <t>TYÖVUOROKALENTERI 2026, TAM35 8h, 3 VIIKON KIERTO</t>
  </si>
  <si>
    <t>TYÖVUOROKALENTERI 2026, TAM36 8h, 4 VIIKON KIERTO</t>
  </si>
  <si>
    <t>TYÖVUOROKALENTERI 2026, TAM37 8h, 10 PÄIVÄN KIERTO</t>
  </si>
  <si>
    <t>TYÖVUOROKALENTERI 2026, TAM15 7,5h, VIIKON KIERTO</t>
  </si>
  <si>
    <t>TYÖVUOROKALENTERI 2026, TAM25 7,5h, 2 VIIKON KIERTO</t>
  </si>
  <si>
    <t>y</t>
  </si>
  <si>
    <t>Heko-palkka</t>
  </si>
  <si>
    <t>ka. 233h/vuosi</t>
  </si>
  <si>
    <t>ka. 245h/vuosi</t>
  </si>
  <si>
    <t xml:space="preserve">HUOM! </t>
  </si>
  <si>
    <t>Kuva viikkokierrosta</t>
  </si>
  <si>
    <t>Laskuri perustuu tuntikustannusten osalta peruskemian ja muovituoteteollisuuden</t>
  </si>
  <si>
    <t>työehtosopimuksiin</t>
  </si>
  <si>
    <t xml:space="preserve">Tuntikustannukset on laskettu ilman palvelusvuosikorvauksia. </t>
  </si>
  <si>
    <t xml:space="preserve">ja osuvatko ne esim. juhlapyhien aatoille. </t>
  </si>
  <si>
    <r>
      <t xml:space="preserve">Työaikalaskuri 2026. </t>
    </r>
    <r>
      <rPr>
        <b/>
        <sz val="11"/>
        <color rgb="FF000000"/>
        <rFont val="Calibri"/>
        <family val="2"/>
      </rPr>
      <t>Päivitetty 27.10.2026</t>
    </r>
  </si>
  <si>
    <t xml:space="preserve">Mikäli laskurin tuntikustannusten määrittymisessä esiintyy ongelmia, kannattaa sallia iteratiivinen laskenta excelin asetuksista. </t>
  </si>
  <si>
    <t xml:space="preserve">Tämän johdosta laskurin antamia tunti- ja kokonaiskustannuksia kannattaa pitää suuntaa antavina. </t>
  </si>
  <si>
    <t>Tosiasiallisiin tuntikustannuksiin vaikuttaa myös se miten pekkaset pidetään,</t>
  </si>
  <si>
    <t xml:space="preserve">--&gt; Tiedosto --&gt; Asetukset --&gt; Kaavat --&gt; Salli iteratiivinen laskenta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</si>
</sst>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4" formatCode="_-* #,##0.00\ &quot;€&quot;_-;\-* #,##0.00\ &quot;€&quot;_-;_-* &quot;-&quot;??\ &quot;€&quot;_-;_-@_-"/>
    <numFmt numFmtId="43" formatCode="_-* #,##0.00_-;\-* #,##0.00_-;_-* &quot;-&quot;??_-;_-@_-"/>
    <numFmt numFmtId="164" formatCode="_-* #,##0.00\ [$€-40B]_-;\-* #,##0.00\ [$€-40B]_-;_-* &quot;-&quot;??\ [$€-40B]_-;_-@_-"/>
    <numFmt numFmtId="165" formatCode="#,##0_ ;\-#,##0\ "/>
    <numFmt numFmtId="166" formatCode="0.000"/>
    <numFmt numFmtId="167" formatCode="0.0\ %"/>
    <numFmt numFmtId="168" formatCode="d"/>
    <numFmt numFmtId="169" formatCode="0.0"/>
    <numFmt numFmtId="170" formatCode="_-* #,##0\ &quot;€&quot;_-;\-* #,##0\ &quot;€&quot;_-;_-* &quot;-&quot;??\ &quot;€&quot;_-;_-@_-"/>
  </numFmts>
  <fonts count="44" x14ac:knownFonts="1">
    <font>
      <sz val="11"/>
      <color rgb="FF000000"/>
      <name val="Calibri"/>
      <family val="2"/>
    </font>
    <font>
      <b/>
      <sz val="11"/>
      <color rgb="FF000000"/>
      <name val="Calibri"/>
      <family val="2"/>
    </font>
    <font>
      <sz val="11"/>
      <color rgb="FF000000"/>
      <name val="Calibri"/>
      <family val="2"/>
    </font>
    <font>
      <b/>
      <sz val="10"/>
      <color rgb="FF000000"/>
      <name val="Calibri"/>
      <family val="2"/>
    </font>
    <font>
      <sz val="9"/>
      <color rgb="FF000000"/>
      <name val="Calibri"/>
      <family val="2"/>
    </font>
    <font>
      <sz val="12"/>
      <color rgb="FF000000"/>
      <name val="Calibri"/>
      <family val="2"/>
    </font>
    <font>
      <sz val="11"/>
      <color theme="0"/>
      <name val="Calibri"/>
      <family val="2"/>
      <scheme val="minor"/>
    </font>
    <font>
      <sz val="12"/>
      <name val="Arial"/>
      <family val="2"/>
    </font>
    <font>
      <b/>
      <sz val="11"/>
      <color theme="1"/>
      <name val="Arial"/>
      <family val="2"/>
    </font>
    <font>
      <b/>
      <sz val="12"/>
      <name val="Arial"/>
      <family val="2"/>
    </font>
    <font>
      <b/>
      <sz val="8"/>
      <name val="Arial"/>
      <family val="2"/>
    </font>
    <font>
      <sz val="12"/>
      <color rgb="FFFF0000"/>
      <name val="Arial"/>
      <family val="2"/>
    </font>
    <font>
      <b/>
      <sz val="11"/>
      <color theme="0"/>
      <name val="Calibri"/>
      <family val="2"/>
      <scheme val="minor"/>
    </font>
    <font>
      <b/>
      <sz val="12"/>
      <color rgb="FF000000"/>
      <name val="Calibri"/>
      <family val="2"/>
    </font>
    <font>
      <sz val="12"/>
      <name val="Calibri"/>
      <family val="2"/>
    </font>
    <font>
      <b/>
      <sz val="11"/>
      <color rgb="FF000000"/>
      <name val="Arial"/>
      <family val="2"/>
    </font>
    <font>
      <sz val="11"/>
      <color rgb="FF000000"/>
      <name val="Arial"/>
      <family val="2"/>
    </font>
    <font>
      <sz val="9"/>
      <color rgb="FF000000"/>
      <name val="Arial"/>
      <family val="2"/>
    </font>
    <font>
      <sz val="11"/>
      <color rgb="FFF8EDEC"/>
      <name val="Calibri"/>
      <family val="2"/>
    </font>
    <font>
      <b/>
      <sz val="13"/>
      <color rgb="FF000000"/>
      <name val="Calibri"/>
      <family val="2"/>
    </font>
    <font>
      <u/>
      <sz val="11"/>
      <color rgb="FF00B050"/>
      <name val="Calibri"/>
      <family val="2"/>
    </font>
    <font>
      <b/>
      <u/>
      <sz val="12"/>
      <color rgb="FF00B050"/>
      <name val="Calibri"/>
      <family val="2"/>
    </font>
    <font>
      <b/>
      <sz val="24"/>
      <name val="Arial"/>
      <family val="2"/>
    </font>
    <font>
      <sz val="14"/>
      <color rgb="FF000000"/>
      <name val="Calibri"/>
      <family val="2"/>
    </font>
    <font>
      <b/>
      <sz val="14"/>
      <color rgb="FF000000"/>
      <name val="Calibri"/>
      <family val="2"/>
    </font>
    <font>
      <b/>
      <u/>
      <sz val="14"/>
      <color rgb="FF00B050"/>
      <name val="Calibri"/>
      <family val="2"/>
    </font>
    <font>
      <sz val="16"/>
      <color rgb="FF000000"/>
      <name val="Calibri"/>
      <family val="2"/>
    </font>
    <font>
      <b/>
      <sz val="16"/>
      <color rgb="FF000000"/>
      <name val="Calibri"/>
      <family val="2"/>
    </font>
    <font>
      <b/>
      <u/>
      <sz val="16"/>
      <color rgb="FF00B050"/>
      <name val="Calibri"/>
      <family val="2"/>
    </font>
    <font>
      <b/>
      <sz val="11"/>
      <name val="Calibri"/>
      <family val="2"/>
    </font>
    <font>
      <sz val="11"/>
      <name val="Calibri"/>
      <family val="2"/>
    </font>
    <font>
      <b/>
      <sz val="14"/>
      <name val="Calibri"/>
      <family val="2"/>
    </font>
    <font>
      <sz val="14"/>
      <name val="Calibri"/>
      <family val="2"/>
    </font>
    <font>
      <b/>
      <sz val="22"/>
      <name val="Arial"/>
      <family val="2"/>
    </font>
    <font>
      <sz val="9"/>
      <color theme="1"/>
      <name val="Arial"/>
      <family val="2"/>
    </font>
    <font>
      <b/>
      <sz val="26"/>
      <name val="Arial"/>
      <family val="2"/>
    </font>
    <font>
      <b/>
      <sz val="20"/>
      <name val="Arial"/>
      <family val="2"/>
    </font>
    <font>
      <sz val="8"/>
      <name val="Calibri"/>
      <family val="2"/>
    </font>
    <font>
      <sz val="11"/>
      <name val="Arial"/>
      <family val="2"/>
    </font>
    <font>
      <sz val="11"/>
      <color rgb="FFFF0000"/>
      <name val="Arial"/>
      <family val="2"/>
    </font>
    <font>
      <sz val="11"/>
      <color theme="1"/>
      <name val="Arial"/>
      <family val="2"/>
    </font>
    <font>
      <sz val="9"/>
      <color indexed="81"/>
      <name val="Tahoma"/>
      <family val="2"/>
    </font>
    <font>
      <i/>
      <sz val="11"/>
      <color rgb="FF000000"/>
      <name val="Calibri"/>
      <family val="2"/>
    </font>
    <font>
      <sz val="9"/>
      <color indexed="81"/>
      <name val="Tahoma"/>
      <charset val="1"/>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EACB5"/>
        <bgColor indexed="64"/>
      </patternFill>
    </fill>
    <fill>
      <patternFill patternType="solid">
        <fgColor rgb="FF7670B3"/>
        <bgColor indexed="64"/>
      </patternFill>
    </fill>
    <fill>
      <patternFill patternType="solid">
        <fgColor rgb="FFF58220"/>
        <bgColor indexed="64"/>
      </patternFill>
    </fill>
    <fill>
      <patternFill patternType="solid">
        <fgColor rgb="FF00ADDC"/>
        <bgColor indexed="64"/>
      </patternFill>
    </fill>
    <fill>
      <patternFill patternType="solid">
        <fgColor rgb="FF0066B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rgb="FFB8CCE4"/>
        <bgColor rgb="FF000000"/>
      </patternFill>
    </fill>
    <fill>
      <patternFill patternType="solid">
        <fgColor rgb="FFC5D9F1"/>
        <bgColor rgb="FF000000"/>
      </patternFill>
    </fill>
    <fill>
      <patternFill patternType="solid">
        <fgColor rgb="FF92D050"/>
        <bgColor rgb="FF000000"/>
      </patternFill>
    </fill>
    <fill>
      <patternFill patternType="solid">
        <fgColor rgb="FFFFFF00"/>
        <bgColor rgb="FF000000"/>
      </patternFill>
    </fill>
    <fill>
      <patternFill patternType="solid">
        <fgColor rgb="FFFF0000"/>
        <bgColor rgb="FF000000"/>
      </patternFill>
    </fill>
    <fill>
      <patternFill patternType="solid">
        <fgColor rgb="FF8DB4E2"/>
        <bgColor rgb="FF000000"/>
      </patternFill>
    </fill>
    <fill>
      <patternFill patternType="solid">
        <fgColor theme="6" tint="0.39997558519241921"/>
        <bgColor indexed="64"/>
      </patternFill>
    </fill>
    <fill>
      <patternFill patternType="solid">
        <fgColor theme="5"/>
        <bgColor indexed="64"/>
      </patternFill>
    </fill>
  </fills>
  <borders count="70">
    <border>
      <left/>
      <right/>
      <top/>
      <bottom/>
      <diagonal/>
    </border>
    <border>
      <left/>
      <right/>
      <top/>
      <bottom style="thin">
        <color theme="4"/>
      </bottom>
      <diagonal/>
    </border>
    <border>
      <left style="thin">
        <color theme="4"/>
      </left>
      <right style="thin">
        <color theme="4"/>
      </right>
      <top style="thin">
        <color theme="4"/>
      </top>
      <bottom style="thin">
        <color theme="4"/>
      </bottom>
      <diagonal/>
    </border>
    <border>
      <left/>
      <right style="thick">
        <color theme="4"/>
      </right>
      <top/>
      <bottom/>
      <diagonal/>
    </border>
    <border>
      <left style="thin">
        <color theme="4"/>
      </left>
      <right style="thin">
        <color theme="4"/>
      </right>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theme="4"/>
      </right>
      <top style="medium">
        <color indexed="64"/>
      </top>
      <bottom style="thin">
        <color theme="4"/>
      </bottom>
      <diagonal/>
    </border>
    <border>
      <left style="thin">
        <color theme="4"/>
      </left>
      <right style="thin">
        <color theme="4"/>
      </right>
      <top style="medium">
        <color indexed="64"/>
      </top>
      <bottom style="thin">
        <color theme="4"/>
      </bottom>
      <diagonal/>
    </border>
    <border>
      <left style="thin">
        <color theme="4"/>
      </left>
      <right style="medium">
        <color indexed="64"/>
      </right>
      <top style="medium">
        <color indexed="64"/>
      </top>
      <bottom style="thin">
        <color theme="4"/>
      </bottom>
      <diagonal/>
    </border>
    <border>
      <left style="medium">
        <color indexed="64"/>
      </left>
      <right style="thin">
        <color theme="4"/>
      </right>
      <top style="thin">
        <color theme="4"/>
      </top>
      <bottom style="thin">
        <color theme="4"/>
      </bottom>
      <diagonal/>
    </border>
    <border>
      <left style="thin">
        <color theme="4"/>
      </left>
      <right style="medium">
        <color indexed="64"/>
      </right>
      <top style="thin">
        <color theme="4"/>
      </top>
      <bottom style="thin">
        <color theme="4"/>
      </bottom>
      <diagonal/>
    </border>
    <border>
      <left style="medium">
        <color indexed="64"/>
      </left>
      <right style="thin">
        <color theme="4"/>
      </right>
      <top style="thin">
        <color theme="4"/>
      </top>
      <bottom style="medium">
        <color indexed="64"/>
      </bottom>
      <diagonal/>
    </border>
    <border>
      <left style="thin">
        <color theme="4"/>
      </left>
      <right style="thin">
        <color theme="4"/>
      </right>
      <top style="thin">
        <color theme="4"/>
      </top>
      <bottom style="medium">
        <color indexed="64"/>
      </bottom>
      <diagonal/>
    </border>
    <border>
      <left style="thin">
        <color theme="4"/>
      </left>
      <right style="medium">
        <color indexed="64"/>
      </right>
      <top style="thin">
        <color theme="4"/>
      </top>
      <bottom style="medium">
        <color indexed="64"/>
      </bottom>
      <diagonal/>
    </border>
    <border>
      <left style="medium">
        <color indexed="64"/>
      </left>
      <right style="thin">
        <color theme="4"/>
      </right>
      <top/>
      <bottom style="thin">
        <color theme="4"/>
      </bottom>
      <diagonal/>
    </border>
    <border>
      <left style="thin">
        <color theme="4"/>
      </left>
      <right style="medium">
        <color indexed="64"/>
      </right>
      <top/>
      <bottom style="thin">
        <color theme="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7">
    <xf numFmtId="0" fontId="0" fillId="0" borderId="0" applyBorder="0"/>
    <xf numFmtId="9" fontId="2" fillId="0" borderId="0" applyFont="0" applyFill="0" applyBorder="0" applyAlignment="0" applyProtection="0"/>
    <xf numFmtId="0" fontId="20" fillId="0" borderId="0" applyNumberFormat="0" applyFill="0" applyBorder="0" applyAlignment="0" applyProtection="0"/>
    <xf numFmtId="44" fontId="2" fillId="0" borderId="0" applyFont="0" applyFill="0" applyBorder="0" applyAlignment="0" applyProtection="0"/>
    <xf numFmtId="0" fontId="20"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484">
    <xf numFmtId="0" fontId="0" fillId="0" borderId="0" xfId="0"/>
    <xf numFmtId="0" fontId="0" fillId="2" borderId="0" xfId="0" applyFill="1"/>
    <xf numFmtId="0" fontId="1" fillId="0" borderId="0" xfId="0" applyFont="1"/>
    <xf numFmtId="0" fontId="0" fillId="0" borderId="8" xfId="0" applyBorder="1"/>
    <xf numFmtId="8" fontId="0" fillId="3" borderId="8" xfId="3" applyNumberFormat="1" applyFont="1" applyFill="1" applyBorder="1"/>
    <xf numFmtId="44" fontId="0" fillId="0" borderId="8" xfId="3" applyFont="1" applyBorder="1"/>
    <xf numFmtId="44" fontId="0" fillId="0" borderId="8" xfId="0" applyNumberFormat="1" applyBorder="1"/>
    <xf numFmtId="164" fontId="0" fillId="0" borderId="8" xfId="0" applyNumberFormat="1" applyBorder="1"/>
    <xf numFmtId="165" fontId="0" fillId="0" borderId="8" xfId="0" applyNumberFormat="1" applyBorder="1"/>
    <xf numFmtId="0" fontId="0" fillId="0" borderId="12" xfId="0" applyBorder="1"/>
    <xf numFmtId="44" fontId="0" fillId="0" borderId="8" xfId="0" applyNumberFormat="1" applyBorder="1" applyAlignment="1">
      <alignment horizontal="left"/>
    </xf>
    <xf numFmtId="0" fontId="0" fillId="0" borderId="0" xfId="0" applyBorder="1"/>
    <xf numFmtId="2" fontId="0" fillId="0" borderId="0" xfId="0" applyNumberFormat="1" applyBorder="1"/>
    <xf numFmtId="0" fontId="0" fillId="2" borderId="0" xfId="0" applyFill="1" applyBorder="1" applyAlignment="1">
      <alignment horizontal="left" vertical="center"/>
    </xf>
    <xf numFmtId="0" fontId="6" fillId="4" borderId="8" xfId="0" applyFont="1" applyFill="1" applyBorder="1"/>
    <xf numFmtId="0" fontId="6" fillId="4" borderId="13" xfId="0" applyFont="1" applyFill="1" applyBorder="1" applyAlignment="1">
      <alignment horizontal="center"/>
    </xf>
    <xf numFmtId="0" fontId="6" fillId="5" borderId="13" xfId="0" applyFont="1" applyFill="1" applyBorder="1" applyAlignment="1">
      <alignment horizontal="center"/>
    </xf>
    <xf numFmtId="0" fontId="6" fillId="4" borderId="14" xfId="0" applyFont="1" applyFill="1" applyBorder="1"/>
    <xf numFmtId="0" fontId="6" fillId="6" borderId="15" xfId="0" applyFont="1" applyFill="1" applyBorder="1" applyAlignment="1">
      <alignment horizontal="center"/>
    </xf>
    <xf numFmtId="0" fontId="6" fillId="6" borderId="16" xfId="0" applyFont="1" applyFill="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6" fillId="7" borderId="12" xfId="0" applyFont="1" applyFill="1" applyBorder="1" applyAlignment="1">
      <alignment horizontal="center"/>
    </xf>
    <xf numFmtId="0" fontId="6" fillId="6" borderId="12" xfId="0" applyFont="1" applyFill="1" applyBorder="1" applyAlignment="1">
      <alignment horizontal="center"/>
    </xf>
    <xf numFmtId="0" fontId="6" fillId="7" borderId="8" xfId="0" applyFont="1" applyFill="1" applyBorder="1" applyAlignment="1">
      <alignment horizontal="center"/>
    </xf>
    <xf numFmtId="0" fontId="6" fillId="6" borderId="8" xfId="0" applyFont="1" applyFill="1" applyBorder="1" applyAlignment="1">
      <alignment horizontal="center"/>
    </xf>
    <xf numFmtId="0" fontId="6" fillId="0" borderId="0" xfId="0" applyFont="1"/>
    <xf numFmtId="0" fontId="6" fillId="8" borderId="18" xfId="0" applyFont="1" applyFill="1" applyBorder="1"/>
    <xf numFmtId="0" fontId="0" fillId="0" borderId="8" xfId="0" applyBorder="1" applyAlignment="1">
      <alignment horizontal="center"/>
    </xf>
    <xf numFmtId="0" fontId="9" fillId="0" borderId="0" xfId="0" applyFont="1" applyBorder="1"/>
    <xf numFmtId="0" fontId="10" fillId="0" borderId="0" xfId="0" applyFont="1" applyBorder="1" applyAlignment="1">
      <alignment horizontal="center"/>
    </xf>
    <xf numFmtId="0" fontId="10" fillId="0" borderId="23" xfId="0" applyFont="1" applyBorder="1" applyAlignment="1">
      <alignment horizontal="center"/>
    </xf>
    <xf numFmtId="0" fontId="8" fillId="0" borderId="0" xfId="0" applyFont="1"/>
    <xf numFmtId="0" fontId="7" fillId="0" borderId="25" xfId="0" applyFont="1" applyBorder="1" applyProtection="1">
      <protection locked="0"/>
    </xf>
    <xf numFmtId="0" fontId="11" fillId="0" borderId="25" xfId="0" applyFont="1" applyBorder="1" applyProtection="1">
      <protection locked="0"/>
    </xf>
    <xf numFmtId="0" fontId="7" fillId="0" borderId="8" xfId="0" applyFont="1" applyBorder="1" applyProtection="1">
      <protection locked="0"/>
    </xf>
    <xf numFmtId="0" fontId="11" fillId="0" borderId="8" xfId="0" applyFont="1" applyBorder="1" applyProtection="1">
      <protection locked="0"/>
    </xf>
    <xf numFmtId="0" fontId="7" fillId="0" borderId="31" xfId="0" applyFont="1" applyBorder="1" applyProtection="1">
      <protection locked="0"/>
    </xf>
    <xf numFmtId="0" fontId="7" fillId="0" borderId="32" xfId="0" applyFont="1" applyBorder="1" applyProtection="1">
      <protection locked="0"/>
    </xf>
    <xf numFmtId="0" fontId="0" fillId="0" borderId="35" xfId="0" applyBorder="1"/>
    <xf numFmtId="0" fontId="0" fillId="11" borderId="5" xfId="0" applyFill="1" applyBorder="1"/>
    <xf numFmtId="0" fontId="0" fillId="11" borderId="6" xfId="0" applyFill="1" applyBorder="1"/>
    <xf numFmtId="0" fontId="0" fillId="11" borderId="7" xfId="0" applyFill="1" applyBorder="1"/>
    <xf numFmtId="0" fontId="0" fillId="11" borderId="36" xfId="0" applyFill="1" applyBorder="1"/>
    <xf numFmtId="0" fontId="0" fillId="11" borderId="34" xfId="0" applyFill="1" applyBorder="1"/>
    <xf numFmtId="0" fontId="0" fillId="11" borderId="37" xfId="0" applyFill="1" applyBorder="1"/>
    <xf numFmtId="0" fontId="0" fillId="2" borderId="34" xfId="0" applyFill="1" applyBorder="1"/>
    <xf numFmtId="0" fontId="0" fillId="2" borderId="0" xfId="0" applyFill="1" applyBorder="1"/>
    <xf numFmtId="0" fontId="0" fillId="2" borderId="23" xfId="0" applyFill="1" applyBorder="1"/>
    <xf numFmtId="0" fontId="0" fillId="2" borderId="37" xfId="0" applyFill="1" applyBorder="1"/>
    <xf numFmtId="0" fontId="0" fillId="2" borderId="38" xfId="0" applyFill="1" applyBorder="1"/>
    <xf numFmtId="0" fontId="0" fillId="2" borderId="39" xfId="0" applyFill="1" applyBorder="1"/>
    <xf numFmtId="0" fontId="0" fillId="2" borderId="36" xfId="0" applyFill="1" applyBorder="1"/>
    <xf numFmtId="0" fontId="10" fillId="2" borderId="34" xfId="0" applyFont="1" applyFill="1" applyBorder="1" applyAlignment="1">
      <alignment horizontal="right"/>
    </xf>
    <xf numFmtId="0" fontId="0" fillId="2" borderId="34" xfId="0" applyFill="1" applyBorder="1" applyAlignment="1">
      <alignment horizontal="right"/>
    </xf>
    <xf numFmtId="0" fontId="0" fillId="2" borderId="6" xfId="0" applyFill="1" applyBorder="1"/>
    <xf numFmtId="0" fontId="0" fillId="2" borderId="7" xfId="0" applyFill="1" applyBorder="1"/>
    <xf numFmtId="0" fontId="0" fillId="2" borderId="11" xfId="0" applyFill="1" applyBorder="1" applyAlignment="1">
      <alignment horizontal="right"/>
    </xf>
    <xf numFmtId="0" fontId="15" fillId="12" borderId="5" xfId="0" applyFont="1" applyFill="1" applyBorder="1"/>
    <xf numFmtId="0" fontId="15" fillId="12" borderId="6" xfId="0" applyFont="1" applyFill="1" applyBorder="1"/>
    <xf numFmtId="0" fontId="15" fillId="12" borderId="7" xfId="0" applyFont="1" applyFill="1" applyBorder="1"/>
    <xf numFmtId="0" fontId="15" fillId="0" borderId="22" xfId="0" applyFont="1" applyBorder="1"/>
    <xf numFmtId="0" fontId="15" fillId="0" borderId="0" xfId="0" applyFont="1" applyBorder="1"/>
    <xf numFmtId="168" fontId="16" fillId="13" borderId="24" xfId="0" applyNumberFormat="1" applyFont="1" applyFill="1" applyBorder="1"/>
    <xf numFmtId="0" fontId="7" fillId="13" borderId="25" xfId="0" applyFont="1" applyFill="1" applyBorder="1" applyProtection="1">
      <protection locked="0"/>
    </xf>
    <xf numFmtId="0" fontId="16" fillId="13" borderId="25" xfId="0" applyFont="1" applyFill="1" applyBorder="1" applyAlignment="1">
      <alignment horizontal="center"/>
    </xf>
    <xf numFmtId="0" fontId="16" fillId="13" borderId="26" xfId="0" applyFont="1" applyFill="1" applyBorder="1" applyAlignment="1">
      <alignment horizontal="center"/>
    </xf>
    <xf numFmtId="0" fontId="16" fillId="13" borderId="27" xfId="0" applyFont="1" applyFill="1" applyBorder="1" applyAlignment="1">
      <alignment horizontal="center"/>
    </xf>
    <xf numFmtId="168" fontId="16" fillId="0" borderId="28" xfId="0" applyNumberFormat="1" applyFont="1" applyBorder="1"/>
    <xf numFmtId="0" fontId="16" fillId="0" borderId="8" xfId="0" applyFont="1" applyBorder="1" applyAlignment="1">
      <alignment horizontal="center"/>
    </xf>
    <xf numFmtId="0" fontId="16" fillId="0" borderId="29" xfId="0" applyFont="1" applyBorder="1" applyAlignment="1">
      <alignment horizontal="center"/>
    </xf>
    <xf numFmtId="168" fontId="16" fillId="13" borderId="28" xfId="0" applyNumberFormat="1" applyFont="1" applyFill="1" applyBorder="1"/>
    <xf numFmtId="0" fontId="7" fillId="13" borderId="8" xfId="0" applyFont="1" applyFill="1" applyBorder="1" applyProtection="1">
      <protection locked="0"/>
    </xf>
    <xf numFmtId="0" fontId="16" fillId="13" borderId="8" xfId="0" applyFont="1" applyFill="1" applyBorder="1" applyAlignment="1">
      <alignment horizontal="center"/>
    </xf>
    <xf numFmtId="0" fontId="16" fillId="13" borderId="29" xfId="0" applyFont="1" applyFill="1" applyBorder="1" applyAlignment="1">
      <alignment horizontal="center"/>
    </xf>
    <xf numFmtId="0" fontId="17" fillId="14" borderId="8" xfId="0" applyFont="1" applyFill="1" applyBorder="1" applyAlignment="1">
      <alignment horizontal="center"/>
    </xf>
    <xf numFmtId="168" fontId="16" fillId="0" borderId="30" xfId="0" applyNumberFormat="1" applyFont="1" applyBorder="1"/>
    <xf numFmtId="0" fontId="16" fillId="0" borderId="31" xfId="0" applyFont="1" applyBorder="1" applyAlignment="1">
      <alignment horizontal="center"/>
    </xf>
    <xf numFmtId="0" fontId="16" fillId="0" borderId="32" xfId="0" applyFont="1" applyBorder="1" applyAlignment="1">
      <alignment horizontal="center"/>
    </xf>
    <xf numFmtId="0" fontId="17" fillId="14" borderId="33" xfId="0" applyFont="1" applyFill="1" applyBorder="1" applyAlignment="1">
      <alignment horizontal="center"/>
    </xf>
    <xf numFmtId="168" fontId="16" fillId="0" borderId="24" xfId="0" applyNumberFormat="1" applyFont="1" applyBorder="1"/>
    <xf numFmtId="0" fontId="16" fillId="0" borderId="25" xfId="0" applyFont="1" applyBorder="1" applyAlignment="1">
      <alignment horizontal="center"/>
    </xf>
    <xf numFmtId="0" fontId="16" fillId="0" borderId="26" xfId="0" applyFont="1" applyBorder="1" applyAlignment="1">
      <alignment horizontal="center"/>
    </xf>
    <xf numFmtId="0" fontId="17" fillId="14" borderId="27" xfId="0" applyFont="1" applyFill="1" applyBorder="1" applyAlignment="1">
      <alignment horizontal="center"/>
    </xf>
    <xf numFmtId="0" fontId="16" fillId="15" borderId="25" xfId="0" applyFont="1" applyFill="1" applyBorder="1" applyAlignment="1">
      <alignment horizontal="center"/>
    </xf>
    <xf numFmtId="0" fontId="16" fillId="0" borderId="27" xfId="0" applyFont="1" applyBorder="1" applyAlignment="1">
      <alignment horizontal="center"/>
    </xf>
    <xf numFmtId="0" fontId="16" fillId="15" borderId="27" xfId="0" applyFont="1" applyFill="1" applyBorder="1" applyAlignment="1">
      <alignment horizontal="center"/>
    </xf>
    <xf numFmtId="0" fontId="16" fillId="15" borderId="8" xfId="0" applyFont="1" applyFill="1" applyBorder="1" applyAlignment="1">
      <alignment horizontal="center"/>
    </xf>
    <xf numFmtId="0" fontId="16" fillId="15" borderId="29" xfId="0" applyFont="1" applyFill="1" applyBorder="1" applyAlignment="1">
      <alignment horizontal="center"/>
    </xf>
    <xf numFmtId="168" fontId="16" fillId="12" borderId="28" xfId="0" applyNumberFormat="1" applyFont="1" applyFill="1" applyBorder="1"/>
    <xf numFmtId="0" fontId="7" fillId="12" borderId="8" xfId="0" applyFont="1" applyFill="1" applyBorder="1" applyProtection="1">
      <protection locked="0"/>
    </xf>
    <xf numFmtId="0" fontId="16" fillId="12" borderId="8" xfId="0" applyFont="1" applyFill="1" applyBorder="1" applyAlignment="1">
      <alignment horizontal="center"/>
    </xf>
    <xf numFmtId="0" fontId="16" fillId="12" borderId="29" xfId="0" applyFont="1" applyFill="1" applyBorder="1" applyAlignment="1">
      <alignment horizontal="center"/>
    </xf>
    <xf numFmtId="0" fontId="16" fillId="16" borderId="8" xfId="0" applyFont="1" applyFill="1" applyBorder="1" applyAlignment="1">
      <alignment horizontal="center"/>
    </xf>
    <xf numFmtId="0" fontId="16" fillId="17" borderId="29" xfId="0" applyFont="1" applyFill="1" applyBorder="1" applyAlignment="1">
      <alignment horizontal="center"/>
    </xf>
    <xf numFmtId="0" fontId="16" fillId="0" borderId="33" xfId="0" applyFont="1" applyBorder="1" applyAlignment="1">
      <alignment horizontal="center"/>
    </xf>
    <xf numFmtId="0" fontId="16" fillId="0" borderId="32" xfId="0" applyFont="1" applyBorder="1"/>
    <xf numFmtId="0" fontId="16" fillId="0" borderId="33" xfId="0" applyFont="1" applyBorder="1"/>
    <xf numFmtId="0" fontId="16" fillId="15" borderId="33" xfId="0" applyFont="1" applyFill="1" applyBorder="1" applyAlignment="1">
      <alignment horizontal="center"/>
    </xf>
    <xf numFmtId="0" fontId="16" fillId="15" borderId="26" xfId="0" applyFont="1" applyFill="1" applyBorder="1" applyAlignment="1">
      <alignment horizontal="center"/>
    </xf>
    <xf numFmtId="168" fontId="16" fillId="12" borderId="24" xfId="0" applyNumberFormat="1" applyFont="1" applyFill="1" applyBorder="1"/>
    <xf numFmtId="0" fontId="7" fillId="12" borderId="25" xfId="0" applyFont="1" applyFill="1" applyBorder="1" applyProtection="1">
      <protection locked="0"/>
    </xf>
    <xf numFmtId="0" fontId="16" fillId="12" borderId="25" xfId="0" applyFont="1" applyFill="1" applyBorder="1" applyAlignment="1">
      <alignment horizontal="center"/>
    </xf>
    <xf numFmtId="0" fontId="16" fillId="12" borderId="26" xfId="0" applyFont="1" applyFill="1" applyBorder="1" applyAlignment="1">
      <alignment horizontal="center"/>
    </xf>
    <xf numFmtId="0" fontId="16" fillId="12" borderId="27" xfId="0" applyFont="1" applyFill="1" applyBorder="1" applyAlignment="1">
      <alignment horizontal="center"/>
    </xf>
    <xf numFmtId="0" fontId="11" fillId="12" borderId="8" xfId="0" applyFont="1" applyFill="1" applyBorder="1" applyProtection="1">
      <protection locked="0"/>
    </xf>
    <xf numFmtId="0" fontId="16" fillId="15" borderId="32" xfId="0" applyFont="1" applyFill="1" applyBorder="1" applyAlignment="1">
      <alignment horizontal="center"/>
    </xf>
    <xf numFmtId="168" fontId="16" fillId="12" borderId="30" xfId="0" applyNumberFormat="1" applyFont="1" applyFill="1" applyBorder="1"/>
    <xf numFmtId="0" fontId="7" fillId="12" borderId="31" xfId="0" applyFont="1" applyFill="1" applyBorder="1" applyProtection="1">
      <protection locked="0"/>
    </xf>
    <xf numFmtId="0" fontId="16" fillId="12" borderId="31" xfId="0" applyFont="1" applyFill="1" applyBorder="1" applyAlignment="1">
      <alignment horizontal="center"/>
    </xf>
    <xf numFmtId="0" fontId="16" fillId="12" borderId="32" xfId="0" applyFont="1" applyFill="1" applyBorder="1" applyAlignment="1">
      <alignment horizontal="center"/>
    </xf>
    <xf numFmtId="0" fontId="16" fillId="12" borderId="33" xfId="0" applyFont="1" applyFill="1" applyBorder="1" applyAlignment="1">
      <alignment horizontal="center"/>
    </xf>
    <xf numFmtId="0" fontId="8" fillId="0" borderId="8" xfId="0" applyFont="1" applyBorder="1" applyAlignment="1">
      <alignment horizontal="center"/>
    </xf>
    <xf numFmtId="0" fontId="8" fillId="0" borderId="8" xfId="0" applyFont="1" applyBorder="1"/>
    <xf numFmtId="1" fontId="0" fillId="0" borderId="8" xfId="0" applyNumberFormat="1" applyBorder="1" applyAlignment="1">
      <alignment horizontal="center"/>
    </xf>
    <xf numFmtId="0" fontId="0" fillId="10" borderId="8" xfId="0" applyFill="1" applyBorder="1" applyAlignment="1">
      <alignment horizontal="center"/>
    </xf>
    <xf numFmtId="44" fontId="0" fillId="3" borderId="8" xfId="3" applyFont="1" applyFill="1" applyBorder="1"/>
    <xf numFmtId="44" fontId="0" fillId="0" borderId="0" xfId="0" applyNumberFormat="1" applyBorder="1"/>
    <xf numFmtId="0" fontId="0" fillId="2" borderId="8" xfId="0" applyFill="1" applyBorder="1"/>
    <xf numFmtId="44" fontId="0" fillId="2" borderId="8" xfId="3" applyFont="1" applyFill="1" applyBorder="1"/>
    <xf numFmtId="164" fontId="0" fillId="2" borderId="8" xfId="0" applyNumberFormat="1" applyFill="1" applyBorder="1"/>
    <xf numFmtId="165" fontId="0" fillId="2" borderId="8" xfId="0" applyNumberFormat="1" applyFill="1" applyBorder="1"/>
    <xf numFmtId="44" fontId="0" fillId="2" borderId="8" xfId="0" applyNumberFormat="1" applyFill="1" applyBorder="1"/>
    <xf numFmtId="0" fontId="0" fillId="2" borderId="40" xfId="0" applyFill="1" applyBorder="1"/>
    <xf numFmtId="0" fontId="18" fillId="18" borderId="0" xfId="0" applyFont="1" applyFill="1"/>
    <xf numFmtId="0" fontId="18" fillId="18" borderId="3" xfId="0" applyFont="1" applyFill="1" applyBorder="1"/>
    <xf numFmtId="0" fontId="0" fillId="18" borderId="0" xfId="0" applyFill="1" applyBorder="1"/>
    <xf numFmtId="0" fontId="0" fillId="18" borderId="0" xfId="0" applyFill="1"/>
    <xf numFmtId="0" fontId="0" fillId="18" borderId="3" xfId="0" applyFill="1" applyBorder="1"/>
    <xf numFmtId="0" fontId="18" fillId="18" borderId="0" xfId="0" applyFont="1" applyFill="1" applyBorder="1" applyAlignment="1">
      <alignment horizontal="center" vertical="center" wrapText="1"/>
    </xf>
    <xf numFmtId="0" fontId="0" fillId="18" borderId="0" xfId="0" applyFill="1" applyBorder="1" applyAlignment="1">
      <alignment horizontal="center" vertical="center" wrapText="1"/>
    </xf>
    <xf numFmtId="0" fontId="4" fillId="18" borderId="0" xfId="0" applyFont="1" applyFill="1" applyBorder="1"/>
    <xf numFmtId="0" fontId="1" fillId="18" borderId="1" xfId="0" applyFont="1" applyFill="1" applyBorder="1"/>
    <xf numFmtId="0" fontId="1" fillId="18" borderId="1" xfId="0" applyFont="1" applyFill="1" applyBorder="1" applyAlignment="1">
      <alignment horizontal="left"/>
    </xf>
    <xf numFmtId="49" fontId="0" fillId="18" borderId="4" xfId="0" applyNumberFormat="1" applyFill="1" applyBorder="1"/>
    <xf numFmtId="49" fontId="0" fillId="18" borderId="0" xfId="0" applyNumberFormat="1" applyFill="1" applyAlignment="1">
      <alignment horizontal="center"/>
    </xf>
    <xf numFmtId="49" fontId="0" fillId="18" borderId="2" xfId="0" applyNumberFormat="1" applyFill="1" applyBorder="1"/>
    <xf numFmtId="44" fontId="0" fillId="18" borderId="0" xfId="3" applyFont="1" applyFill="1" applyAlignment="1">
      <alignment horizontal="center"/>
    </xf>
    <xf numFmtId="166" fontId="0" fillId="18" borderId="3" xfId="0" applyNumberFormat="1" applyFill="1" applyBorder="1"/>
    <xf numFmtId="2" fontId="0" fillId="18" borderId="0" xfId="1" applyNumberFormat="1" applyFont="1" applyFill="1" applyBorder="1" applyAlignment="1" applyProtection="1"/>
    <xf numFmtId="2" fontId="0" fillId="18" borderId="0" xfId="0" applyNumberFormat="1" applyFill="1"/>
    <xf numFmtId="9" fontId="0" fillId="18" borderId="0" xfId="1" applyFont="1" applyFill="1" applyAlignment="1" applyProtection="1"/>
    <xf numFmtId="0" fontId="15" fillId="2" borderId="0" xfId="0" applyFont="1" applyFill="1" applyBorder="1"/>
    <xf numFmtId="0" fontId="16" fillId="2" borderId="0" xfId="0" applyFont="1" applyFill="1" applyBorder="1" applyAlignment="1">
      <alignment horizontal="center"/>
    </xf>
    <xf numFmtId="0" fontId="0" fillId="2" borderId="22" xfId="0" applyFill="1" applyBorder="1"/>
    <xf numFmtId="0" fontId="0" fillId="2" borderId="5" xfId="0" applyFill="1" applyBorder="1"/>
    <xf numFmtId="0" fontId="0" fillId="2" borderId="10" xfId="0" applyFill="1" applyBorder="1" applyAlignment="1">
      <alignment horizontal="right"/>
    </xf>
    <xf numFmtId="0" fontId="0" fillId="2" borderId="9" xfId="0" applyFill="1" applyBorder="1" applyAlignment="1">
      <alignment horizontal="right"/>
    </xf>
    <xf numFmtId="0" fontId="10" fillId="2" borderId="10" xfId="0" applyFont="1" applyFill="1" applyBorder="1" applyAlignment="1">
      <alignment horizontal="right"/>
    </xf>
    <xf numFmtId="0" fontId="10" fillId="2" borderId="11" xfId="0" applyFont="1" applyFill="1" applyBorder="1" applyAlignment="1">
      <alignment horizontal="right"/>
    </xf>
    <xf numFmtId="0" fontId="22" fillId="2" borderId="0" xfId="0" applyFont="1" applyFill="1" applyAlignment="1">
      <alignment vertical="center"/>
    </xf>
    <xf numFmtId="0" fontId="1" fillId="2" borderId="0" xfId="0" applyFont="1" applyFill="1"/>
    <xf numFmtId="0" fontId="23" fillId="2" borderId="0" xfId="0" applyFont="1" applyFill="1"/>
    <xf numFmtId="0" fontId="24" fillId="2" borderId="0" xfId="0" applyFont="1" applyFill="1"/>
    <xf numFmtId="0" fontId="25" fillId="2" borderId="0" xfId="2" applyNumberFormat="1" applyFont="1" applyFill="1" applyAlignment="1" applyProtection="1"/>
    <xf numFmtId="0" fontId="8" fillId="2" borderId="0" xfId="0" applyFont="1" applyFill="1"/>
    <xf numFmtId="0" fontId="25" fillId="2" borderId="0" xfId="2" applyFont="1" applyFill="1"/>
    <xf numFmtId="0" fontId="26" fillId="2" borderId="0" xfId="0" applyFont="1" applyFill="1"/>
    <xf numFmtId="0" fontId="27" fillId="2" borderId="0" xfId="0" applyFont="1" applyFill="1"/>
    <xf numFmtId="0" fontId="28" fillId="2" borderId="0" xfId="2" applyNumberFormat="1" applyFont="1" applyFill="1" applyAlignment="1" applyProtection="1"/>
    <xf numFmtId="0" fontId="12" fillId="8" borderId="18" xfId="0" applyFont="1" applyFill="1" applyBorder="1"/>
    <xf numFmtId="0" fontId="5" fillId="2" borderId="49" xfId="0" applyFont="1" applyFill="1" applyBorder="1"/>
    <xf numFmtId="49" fontId="5" fillId="2" borderId="4" xfId="0" applyNumberFormat="1" applyFont="1" applyFill="1" applyBorder="1"/>
    <xf numFmtId="49" fontId="5" fillId="2" borderId="50" xfId="0" applyNumberFormat="1" applyFont="1" applyFill="1" applyBorder="1"/>
    <xf numFmtId="49" fontId="5" fillId="2" borderId="44" xfId="0" applyNumberFormat="1" applyFont="1" applyFill="1" applyBorder="1"/>
    <xf numFmtId="9" fontId="5" fillId="2" borderId="2" xfId="1" applyFont="1" applyFill="1" applyBorder="1" applyAlignment="1" applyProtection="1"/>
    <xf numFmtId="9" fontId="5" fillId="2" borderId="45" xfId="1" applyFont="1" applyFill="1" applyBorder="1" applyAlignment="1" applyProtection="1"/>
    <xf numFmtId="49" fontId="5" fillId="2" borderId="46" xfId="0" applyNumberFormat="1" applyFont="1" applyFill="1" applyBorder="1"/>
    <xf numFmtId="9" fontId="5" fillId="2" borderId="47" xfId="1" applyFont="1" applyFill="1" applyBorder="1" applyAlignment="1" applyProtection="1"/>
    <xf numFmtId="9" fontId="5" fillId="2" borderId="48" xfId="1" applyFont="1" applyFill="1" applyBorder="1" applyAlignment="1" applyProtection="1"/>
    <xf numFmtId="0" fontId="13" fillId="2" borderId="34" xfId="0" applyFont="1" applyFill="1" applyBorder="1"/>
    <xf numFmtId="0" fontId="5" fillId="2" borderId="34" xfId="0" applyFont="1" applyFill="1" applyBorder="1"/>
    <xf numFmtId="0" fontId="5" fillId="2" borderId="0" xfId="0" applyFont="1" applyFill="1" applyBorder="1"/>
    <xf numFmtId="2" fontId="5" fillId="2" borderId="0" xfId="1" applyNumberFormat="1" applyFont="1" applyFill="1" applyBorder="1" applyAlignment="1" applyProtection="1">
      <alignment wrapText="1"/>
    </xf>
    <xf numFmtId="9" fontId="5" fillId="2" borderId="34" xfId="1" applyFont="1" applyFill="1" applyBorder="1" applyAlignment="1" applyProtection="1">
      <alignment wrapText="1"/>
    </xf>
    <xf numFmtId="9" fontId="5" fillId="2" borderId="0" xfId="1" applyFont="1" applyFill="1" applyBorder="1" applyAlignment="1" applyProtection="1">
      <alignment horizontal="right" vertical="center" wrapText="1"/>
    </xf>
    <xf numFmtId="167" fontId="5" fillId="2" borderId="0" xfId="1" applyNumberFormat="1" applyFont="1" applyFill="1" applyBorder="1" applyAlignment="1" applyProtection="1">
      <alignment horizontal="right" vertical="center" wrapText="1"/>
    </xf>
    <xf numFmtId="0" fontId="14" fillId="2" borderId="0"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4" fillId="2" borderId="36" xfId="0" applyFont="1" applyFill="1" applyBorder="1"/>
    <xf numFmtId="0" fontId="4" fillId="2" borderId="34" xfId="0" applyFont="1" applyFill="1" applyBorder="1"/>
    <xf numFmtId="0" fontId="4" fillId="2" borderId="37" xfId="0" applyFont="1" applyFill="1" applyBorder="1"/>
    <xf numFmtId="0" fontId="3" fillId="2" borderId="41" xfId="0" applyFont="1" applyFill="1" applyBorder="1" applyAlignment="1">
      <alignment horizontal="center"/>
    </xf>
    <xf numFmtId="49" fontId="5" fillId="2" borderId="42" xfId="0" applyNumberFormat="1" applyFont="1" applyFill="1" applyBorder="1" applyAlignment="1">
      <alignment horizontal="center"/>
    </xf>
    <xf numFmtId="49" fontId="5" fillId="2" borderId="43" xfId="0" applyNumberFormat="1" applyFont="1" applyFill="1" applyBorder="1" applyAlignment="1">
      <alignment horizontal="center"/>
    </xf>
    <xf numFmtId="0" fontId="4" fillId="2" borderId="44" xfId="0" applyFont="1" applyFill="1" applyBorder="1" applyAlignment="1">
      <alignment horizontal="center" vertical="center" wrapText="1"/>
    </xf>
    <xf numFmtId="0" fontId="5" fillId="2" borderId="2" xfId="0" applyFont="1" applyFill="1" applyBorder="1" applyAlignment="1">
      <alignment horizontal="center"/>
    </xf>
    <xf numFmtId="0" fontId="5" fillId="2" borderId="45" xfId="0" applyFont="1" applyFill="1" applyBorder="1" applyAlignment="1">
      <alignment horizontal="center"/>
    </xf>
    <xf numFmtId="0" fontId="4" fillId="2" borderId="46" xfId="0" applyFont="1" applyFill="1" applyBorder="1" applyAlignment="1">
      <alignment horizontal="center" vertical="center" wrapText="1"/>
    </xf>
    <xf numFmtId="0" fontId="5" fillId="2" borderId="47" xfId="0" applyFont="1" applyFill="1" applyBorder="1" applyAlignment="1">
      <alignment horizontal="center"/>
    </xf>
    <xf numFmtId="0" fontId="5" fillId="2" borderId="48" xfId="0" applyFont="1" applyFill="1" applyBorder="1" applyAlignment="1">
      <alignment horizontal="center"/>
    </xf>
    <xf numFmtId="0" fontId="0" fillId="2" borderId="49" xfId="0" applyFill="1" applyBorder="1"/>
    <xf numFmtId="49" fontId="0" fillId="2" borderId="4" xfId="0" applyNumberFormat="1" applyFill="1" applyBorder="1"/>
    <xf numFmtId="49" fontId="0" fillId="2" borderId="50" xfId="0" applyNumberFormat="1" applyFill="1" applyBorder="1"/>
    <xf numFmtId="49" fontId="0" fillId="2" borderId="44" xfId="0" applyNumberFormat="1" applyFill="1" applyBorder="1"/>
    <xf numFmtId="9" fontId="0" fillId="2" borderId="2" xfId="1" applyFont="1" applyFill="1" applyBorder="1" applyAlignment="1" applyProtection="1"/>
    <xf numFmtId="9" fontId="0" fillId="2" borderId="45" xfId="1" applyFont="1" applyFill="1" applyBorder="1" applyAlignment="1" applyProtection="1"/>
    <xf numFmtId="49" fontId="0" fillId="2" borderId="46" xfId="0" applyNumberFormat="1" applyFill="1" applyBorder="1"/>
    <xf numFmtId="9" fontId="0" fillId="2" borderId="47" xfId="1" applyFont="1" applyFill="1" applyBorder="1" applyAlignment="1" applyProtection="1"/>
    <xf numFmtId="9" fontId="0" fillId="2" borderId="48" xfId="1" applyFont="1" applyFill="1" applyBorder="1" applyAlignment="1" applyProtection="1"/>
    <xf numFmtId="0" fontId="30" fillId="18" borderId="0" xfId="0" applyFont="1" applyFill="1"/>
    <xf numFmtId="0" fontId="29" fillId="18" borderId="0" xfId="0" quotePrefix="1" applyFont="1" applyFill="1"/>
    <xf numFmtId="0" fontId="31" fillId="18" borderId="0" xfId="0" applyFont="1" applyFill="1"/>
    <xf numFmtId="0" fontId="32" fillId="18" borderId="0" xfId="0" applyFont="1" applyFill="1"/>
    <xf numFmtId="0" fontId="32" fillId="18" borderId="34" xfId="0" applyFont="1" applyFill="1" applyBorder="1"/>
    <xf numFmtId="0" fontId="30" fillId="18" borderId="34" xfId="0" applyFont="1" applyFill="1" applyBorder="1"/>
    <xf numFmtId="0" fontId="8" fillId="9" borderId="10" xfId="0" applyFont="1" applyFill="1" applyBorder="1" applyAlignment="1">
      <alignment horizontal="center"/>
    </xf>
    <xf numFmtId="0" fontId="8" fillId="9" borderId="11" xfId="0" applyFont="1" applyFill="1" applyBorder="1" applyAlignment="1">
      <alignment horizontal="center"/>
    </xf>
    <xf numFmtId="0" fontId="8" fillId="9" borderId="9" xfId="0" applyFont="1" applyFill="1" applyBorder="1" applyAlignment="1">
      <alignment horizontal="center"/>
    </xf>
    <xf numFmtId="0" fontId="1" fillId="2" borderId="51" xfId="0" applyFont="1" applyFill="1" applyBorder="1" applyAlignment="1">
      <alignment horizontal="left" vertical="center"/>
    </xf>
    <xf numFmtId="0" fontId="0" fillId="2" borderId="52" xfId="0" applyFill="1" applyBorder="1" applyAlignment="1">
      <alignment horizontal="left" vertical="center"/>
    </xf>
    <xf numFmtId="0" fontId="0" fillId="2" borderId="53" xfId="0" applyFill="1" applyBorder="1" applyAlignment="1">
      <alignment horizontal="left" vertical="center"/>
    </xf>
    <xf numFmtId="0" fontId="1" fillId="2" borderId="54" xfId="0" applyFont="1" applyFill="1" applyBorder="1" applyAlignment="1">
      <alignment horizontal="left" vertical="center"/>
    </xf>
    <xf numFmtId="0" fontId="0" fillId="2" borderId="55" xfId="0" applyFill="1" applyBorder="1" applyAlignment="1">
      <alignment horizontal="left" vertical="center"/>
    </xf>
    <xf numFmtId="0" fontId="1" fillId="2" borderId="56" xfId="0" applyFont="1" applyFill="1" applyBorder="1" applyAlignment="1">
      <alignment horizontal="left" vertical="center"/>
    </xf>
    <xf numFmtId="0" fontId="0" fillId="2" borderId="57" xfId="0" applyFill="1" applyBorder="1" applyAlignment="1">
      <alignment horizontal="left" vertical="center"/>
    </xf>
    <xf numFmtId="0" fontId="0" fillId="2" borderId="58" xfId="0" applyFill="1" applyBorder="1" applyAlignment="1">
      <alignment horizontal="left" vertical="center"/>
    </xf>
    <xf numFmtId="0" fontId="10" fillId="0" borderId="0" xfId="0" applyFont="1" applyAlignment="1">
      <alignment horizontal="center"/>
    </xf>
    <xf numFmtId="168" fontId="0" fillId="9" borderId="28" xfId="0" applyNumberFormat="1" applyFill="1" applyBorder="1"/>
    <xf numFmtId="0" fontId="7" fillId="9" borderId="8" xfId="0" applyFont="1" applyFill="1" applyBorder="1" applyProtection="1">
      <protection locked="0"/>
    </xf>
    <xf numFmtId="0" fontId="0" fillId="9" borderId="8" xfId="0" applyFill="1" applyBorder="1" applyAlignment="1">
      <alignment horizontal="center"/>
    </xf>
    <xf numFmtId="0" fontId="0" fillId="0" borderId="32" xfId="0" applyBorder="1" applyAlignment="1">
      <alignment horizontal="center"/>
    </xf>
    <xf numFmtId="168" fontId="0" fillId="9" borderId="24" xfId="0" applyNumberFormat="1" applyFill="1" applyBorder="1"/>
    <xf numFmtId="0" fontId="7" fillId="9" borderId="25" xfId="0" applyFont="1" applyFill="1" applyBorder="1" applyProtection="1">
      <protection locked="0"/>
    </xf>
    <xf numFmtId="0" fontId="0" fillId="9" borderId="25" xfId="0" applyFill="1" applyBorder="1" applyAlignment="1">
      <alignment horizontal="center"/>
    </xf>
    <xf numFmtId="0" fontId="11" fillId="9" borderId="8" xfId="0" applyFont="1" applyFill="1" applyBorder="1" applyProtection="1">
      <protection locked="0"/>
    </xf>
    <xf numFmtId="168" fontId="0" fillId="9" borderId="30" xfId="0" applyNumberFormat="1" applyFill="1" applyBorder="1"/>
    <xf numFmtId="0" fontId="8" fillId="9" borderId="5" xfId="0" applyFont="1" applyFill="1" applyBorder="1" applyAlignment="1">
      <alignment horizontal="center"/>
    </xf>
    <xf numFmtId="0" fontId="8" fillId="9" borderId="6" xfId="0" applyFont="1" applyFill="1" applyBorder="1" applyAlignment="1">
      <alignment horizontal="center"/>
    </xf>
    <xf numFmtId="0" fontId="0" fillId="9" borderId="32" xfId="0" applyFill="1" applyBorder="1" applyAlignment="1">
      <alignment horizontal="center"/>
    </xf>
    <xf numFmtId="0" fontId="7" fillId="2" borderId="0" xfId="0" applyFont="1" applyFill="1"/>
    <xf numFmtId="0" fontId="0" fillId="2" borderId="0" xfId="0" applyFill="1" applyAlignment="1">
      <alignment horizontal="center"/>
    </xf>
    <xf numFmtId="0" fontId="8" fillId="2" borderId="8" xfId="0" applyFont="1" applyFill="1" applyBorder="1" applyAlignment="1">
      <alignment horizontal="center"/>
    </xf>
    <xf numFmtId="0" fontId="8" fillId="2" borderId="8" xfId="0" applyFont="1" applyFill="1" applyBorder="1"/>
    <xf numFmtId="0" fontId="0" fillId="2" borderId="8" xfId="0" applyFill="1" applyBorder="1" applyAlignment="1">
      <alignment horizontal="center"/>
    </xf>
    <xf numFmtId="169" fontId="0" fillId="2" borderId="8" xfId="0" applyNumberFormat="1" applyFill="1" applyBorder="1" applyAlignment="1">
      <alignment horizontal="center"/>
    </xf>
    <xf numFmtId="0" fontId="24" fillId="2" borderId="40" xfId="0" applyFont="1" applyFill="1" applyBorder="1"/>
    <xf numFmtId="0" fontId="23" fillId="2" borderId="40" xfId="0" applyFont="1" applyFill="1" applyBorder="1"/>
    <xf numFmtId="0" fontId="10" fillId="2" borderId="0" xfId="0" applyFont="1" applyFill="1" applyBorder="1" applyAlignment="1">
      <alignment horizontal="right"/>
    </xf>
    <xf numFmtId="0" fontId="0" fillId="2" borderId="9" xfId="0" applyFill="1" applyBorder="1"/>
    <xf numFmtId="0" fontId="0" fillId="2" borderId="10" xfId="0" applyFill="1" applyBorder="1"/>
    <xf numFmtId="0" fontId="0" fillId="9" borderId="29" xfId="0" applyFill="1" applyBorder="1" applyAlignment="1">
      <alignment horizontal="center"/>
    </xf>
    <xf numFmtId="0" fontId="0" fillId="9" borderId="27" xfId="0" applyFill="1" applyBorder="1" applyAlignment="1">
      <alignment horizontal="center"/>
    </xf>
    <xf numFmtId="0" fontId="0" fillId="9" borderId="33" xfId="0" applyFill="1" applyBorder="1" applyAlignment="1">
      <alignment horizontal="center"/>
    </xf>
    <xf numFmtId="0" fontId="0" fillId="2" borderId="0" xfId="0" applyFill="1" applyAlignment="1">
      <alignment horizontal="centerContinuous"/>
    </xf>
    <xf numFmtId="1" fontId="0" fillId="2" borderId="8" xfId="0" applyNumberFormat="1" applyFill="1" applyBorder="1" applyAlignment="1">
      <alignment horizontal="center"/>
    </xf>
    <xf numFmtId="0" fontId="0" fillId="0" borderId="14" xfId="0" applyBorder="1"/>
    <xf numFmtId="0" fontId="8" fillId="9" borderId="9" xfId="0" applyFont="1" applyFill="1" applyBorder="1" applyAlignment="1">
      <alignment horizontal="left"/>
    </xf>
    <xf numFmtId="0" fontId="8" fillId="9" borderId="7" xfId="0" applyFont="1" applyFill="1" applyBorder="1" applyAlignment="1">
      <alignment horizontal="center"/>
    </xf>
    <xf numFmtId="0" fontId="0" fillId="2" borderId="59" xfId="0" applyFill="1" applyBorder="1"/>
    <xf numFmtId="0" fontId="0" fillId="0" borderId="34" xfId="0" applyBorder="1"/>
    <xf numFmtId="0" fontId="0" fillId="2" borderId="11" xfId="0" applyFill="1" applyBorder="1"/>
    <xf numFmtId="0" fontId="0" fillId="2" borderId="6" xfId="0" applyFill="1" applyBorder="1" applyAlignment="1">
      <alignment horizontal="left"/>
    </xf>
    <xf numFmtId="0" fontId="0" fillId="0" borderId="37" xfId="0" applyBorder="1"/>
    <xf numFmtId="0" fontId="10" fillId="0" borderId="34" xfId="0" applyFont="1" applyBorder="1" applyAlignment="1">
      <alignment horizontal="center"/>
    </xf>
    <xf numFmtId="0" fontId="10" fillId="0" borderId="37" xfId="0" applyFont="1" applyBorder="1" applyAlignment="1">
      <alignment horizontal="center"/>
    </xf>
    <xf numFmtId="0" fontId="22" fillId="2" borderId="0" xfId="0" applyFont="1" applyFill="1" applyAlignment="1">
      <alignment horizontal="left"/>
    </xf>
    <xf numFmtId="0" fontId="24" fillId="2" borderId="34" xfId="0" applyFont="1" applyFill="1" applyBorder="1"/>
    <xf numFmtId="0" fontId="0" fillId="9" borderId="60" xfId="0" applyFill="1" applyBorder="1" applyAlignment="1">
      <alignment horizontal="center"/>
    </xf>
    <xf numFmtId="0" fontId="8" fillId="2" borderId="0" xfId="0" applyFont="1" applyFill="1" applyBorder="1"/>
    <xf numFmtId="0" fontId="36" fillId="2" borderId="0" xfId="0" applyFont="1" applyFill="1" applyAlignment="1">
      <alignment vertical="center"/>
    </xf>
    <xf numFmtId="0" fontId="0" fillId="2" borderId="0" xfId="0" applyFill="1" applyBorder="1" applyAlignment="1">
      <alignment horizontal="right"/>
    </xf>
    <xf numFmtId="0" fontId="0" fillId="2" borderId="6" xfId="0" applyFill="1" applyBorder="1" applyAlignment="1">
      <alignment horizontal="right"/>
    </xf>
    <xf numFmtId="0" fontId="0" fillId="0" borderId="0" xfId="0" applyAlignment="1">
      <alignment horizontal="centerContinuous"/>
    </xf>
    <xf numFmtId="168" fontId="0" fillId="2" borderId="0" xfId="0" applyNumberFormat="1" applyFill="1" applyBorder="1"/>
    <xf numFmtId="0" fontId="7" fillId="2" borderId="0" xfId="0" applyFont="1" applyFill="1" applyBorder="1" applyProtection="1">
      <protection locked="0"/>
    </xf>
    <xf numFmtId="0" fontId="0" fillId="2" borderId="0" xfId="0" applyFill="1" applyBorder="1" applyAlignment="1">
      <alignment horizontal="center"/>
    </xf>
    <xf numFmtId="0" fontId="0" fillId="2" borderId="7" xfId="0" applyFill="1" applyBorder="1" applyAlignment="1">
      <alignment horizontal="centerContinuous"/>
    </xf>
    <xf numFmtId="0" fontId="8" fillId="2" borderId="23" xfId="0" applyFont="1" applyFill="1" applyBorder="1"/>
    <xf numFmtId="0" fontId="0" fillId="2" borderId="23" xfId="0" applyFill="1" applyBorder="1" applyAlignment="1">
      <alignment horizontal="center"/>
    </xf>
    <xf numFmtId="0" fontId="0" fillId="2" borderId="37" xfId="0" applyFill="1" applyBorder="1" applyAlignment="1">
      <alignment horizontal="center"/>
    </xf>
    <xf numFmtId="0" fontId="30" fillId="0" borderId="8" xfId="0" applyFont="1" applyBorder="1" applyAlignment="1">
      <alignment horizontal="center"/>
    </xf>
    <xf numFmtId="0" fontId="5" fillId="18" borderId="0" xfId="0" quotePrefix="1" applyFont="1" applyFill="1" applyBorder="1" applyAlignment="1">
      <alignment horizontal="right"/>
    </xf>
    <xf numFmtId="17" fontId="5" fillId="18" borderId="0" xfId="0" quotePrefix="1" applyNumberFormat="1" applyFont="1" applyFill="1" applyBorder="1" applyAlignment="1">
      <alignment horizontal="right"/>
    </xf>
    <xf numFmtId="0" fontId="29" fillId="18" borderId="34" xfId="0" quotePrefix="1" applyFont="1" applyFill="1" applyBorder="1"/>
    <xf numFmtId="0" fontId="18" fillId="18" borderId="34" xfId="0" applyFont="1" applyFill="1" applyBorder="1"/>
    <xf numFmtId="9" fontId="0" fillId="18" borderId="0" xfId="0" applyNumberFormat="1" applyFill="1"/>
    <xf numFmtId="2" fontId="0" fillId="18" borderId="0" xfId="0" quotePrefix="1" applyNumberFormat="1" applyFill="1"/>
    <xf numFmtId="0" fontId="1" fillId="18" borderId="40" xfId="0" applyFont="1" applyFill="1" applyBorder="1"/>
    <xf numFmtId="0" fontId="0" fillId="18" borderId="40" xfId="0" applyFill="1" applyBorder="1"/>
    <xf numFmtId="0" fontId="20" fillId="18" borderId="0" xfId="2" applyNumberFormat="1" applyFill="1" applyAlignment="1" applyProtection="1"/>
    <xf numFmtId="0" fontId="24" fillId="18" borderId="40" xfId="0" applyFont="1" applyFill="1" applyBorder="1"/>
    <xf numFmtId="168" fontId="0" fillId="2" borderId="24" xfId="0" applyNumberFormat="1" applyFill="1" applyBorder="1"/>
    <xf numFmtId="0" fontId="7" fillId="2" borderId="25" xfId="0" applyFont="1" applyFill="1" applyBorder="1" applyProtection="1">
      <protection locked="0"/>
    </xf>
    <xf numFmtId="0" fontId="0" fillId="2" borderId="25" xfId="0" applyFill="1" applyBorder="1" applyAlignment="1">
      <alignment horizontal="center"/>
    </xf>
    <xf numFmtId="0" fontId="0" fillId="2" borderId="27" xfId="0" applyFill="1" applyBorder="1" applyAlignment="1">
      <alignment horizontal="center"/>
    </xf>
    <xf numFmtId="0" fontId="0" fillId="2" borderId="60" xfId="0" applyFill="1" applyBorder="1" applyAlignment="1">
      <alignment horizontal="center"/>
    </xf>
    <xf numFmtId="0" fontId="0" fillId="2" borderId="26" xfId="0" applyFill="1" applyBorder="1" applyAlignment="1">
      <alignment horizontal="center"/>
    </xf>
    <xf numFmtId="168" fontId="0" fillId="2" borderId="28" xfId="0" applyNumberFormat="1" applyFill="1" applyBorder="1"/>
    <xf numFmtId="0" fontId="7" fillId="2" borderId="8" xfId="0" applyFont="1" applyFill="1" applyBorder="1" applyProtection="1">
      <protection locked="0"/>
    </xf>
    <xf numFmtId="0" fontId="0" fillId="2" borderId="29" xfId="0" applyFill="1" applyBorder="1" applyAlignment="1">
      <alignment horizontal="center"/>
    </xf>
    <xf numFmtId="0" fontId="11" fillId="2" borderId="8" xfId="0" applyFont="1" applyFill="1" applyBorder="1" applyProtection="1">
      <protection locked="0"/>
    </xf>
    <xf numFmtId="0" fontId="34" fillId="2" borderId="8" xfId="0" applyFont="1" applyFill="1" applyBorder="1" applyAlignment="1">
      <alignment horizontal="center"/>
    </xf>
    <xf numFmtId="0" fontId="34" fillId="2" borderId="29" xfId="0" applyFont="1" applyFill="1" applyBorder="1" applyAlignment="1">
      <alignment horizontal="center"/>
    </xf>
    <xf numFmtId="168" fontId="0" fillId="2" borderId="30" xfId="0" applyNumberFormat="1" applyFill="1" applyBorder="1"/>
    <xf numFmtId="0" fontId="7" fillId="2" borderId="31" xfId="0" applyFont="1" applyFill="1" applyBorder="1" applyProtection="1">
      <protection locked="0"/>
    </xf>
    <xf numFmtId="0" fontId="0" fillId="2" borderId="31" xfId="0" applyFill="1" applyBorder="1" applyAlignment="1">
      <alignment horizontal="center"/>
    </xf>
    <xf numFmtId="0" fontId="0" fillId="2" borderId="33" xfId="0" applyFill="1" applyBorder="1" applyAlignment="1">
      <alignment horizontal="center"/>
    </xf>
    <xf numFmtId="0" fontId="7" fillId="2" borderId="32" xfId="0" applyFont="1" applyFill="1" applyBorder="1" applyProtection="1">
      <protection locked="0"/>
    </xf>
    <xf numFmtId="0" fontId="0" fillId="2" borderId="32" xfId="0" applyFill="1" applyBorder="1" applyAlignment="1">
      <alignment horizontal="center"/>
    </xf>
    <xf numFmtId="0" fontId="0" fillId="2" borderId="61" xfId="0" applyFill="1" applyBorder="1" applyAlignment="1">
      <alignment horizontal="center"/>
    </xf>
    <xf numFmtId="0" fontId="0" fillId="2" borderId="32" xfId="0" applyFill="1" applyBorder="1"/>
    <xf numFmtId="0" fontId="0" fillId="2" borderId="33" xfId="0" applyFill="1" applyBorder="1"/>
    <xf numFmtId="0" fontId="0" fillId="2" borderId="40" xfId="0" applyFill="1" applyBorder="1" applyAlignment="1">
      <alignment horizontal="center"/>
    </xf>
    <xf numFmtId="0" fontId="7" fillId="9" borderId="12" xfId="0" applyFont="1" applyFill="1" applyBorder="1" applyProtection="1">
      <protection locked="0"/>
    </xf>
    <xf numFmtId="0" fontId="0" fillId="9" borderId="12" xfId="0" applyFill="1" applyBorder="1" applyAlignment="1">
      <alignment horizontal="center"/>
    </xf>
    <xf numFmtId="0" fontId="34" fillId="2" borderId="33" xfId="0" applyFont="1" applyFill="1" applyBorder="1" applyAlignment="1">
      <alignment horizontal="center"/>
    </xf>
    <xf numFmtId="0" fontId="0" fillId="2" borderId="12" xfId="0" applyFill="1" applyBorder="1"/>
    <xf numFmtId="0" fontId="0" fillId="9" borderId="8" xfId="0" applyFill="1" applyBorder="1"/>
    <xf numFmtId="0" fontId="8" fillId="0" borderId="22" xfId="0" applyFont="1" applyBorder="1"/>
    <xf numFmtId="0" fontId="8" fillId="0" borderId="34" xfId="0" applyFont="1" applyBorder="1"/>
    <xf numFmtId="168" fontId="0" fillId="9" borderId="63" xfId="0" applyNumberFormat="1" applyFill="1" applyBorder="1"/>
    <xf numFmtId="0" fontId="11" fillId="9" borderId="12" xfId="0" applyFont="1" applyFill="1" applyBorder="1" applyProtection="1">
      <protection locked="0"/>
    </xf>
    <xf numFmtId="0" fontId="0" fillId="9" borderId="12" xfId="0" applyFill="1" applyBorder="1"/>
    <xf numFmtId="0" fontId="8" fillId="0" borderId="36" xfId="0" applyFont="1" applyBorder="1"/>
    <xf numFmtId="0" fontId="9" fillId="0" borderId="34" xfId="0" applyFont="1" applyBorder="1"/>
    <xf numFmtId="0" fontId="0" fillId="9" borderId="64" xfId="0" applyFill="1" applyBorder="1" applyAlignment="1">
      <alignment horizontal="center"/>
    </xf>
    <xf numFmtId="0" fontId="10" fillId="0" borderId="65" xfId="0" applyFont="1" applyBorder="1" applyAlignment="1">
      <alignment horizontal="center"/>
    </xf>
    <xf numFmtId="0" fontId="11" fillId="9" borderId="32" xfId="0" applyFont="1" applyFill="1" applyBorder="1" applyProtection="1">
      <protection locked="0"/>
    </xf>
    <xf numFmtId="0" fontId="0" fillId="9" borderId="32" xfId="0" applyFill="1" applyBorder="1"/>
    <xf numFmtId="0" fontId="0" fillId="2" borderId="66" xfId="0" applyFill="1" applyBorder="1" applyAlignment="1">
      <alignment horizontal="center"/>
    </xf>
    <xf numFmtId="0" fontId="0" fillId="2" borderId="67" xfId="0" applyFill="1" applyBorder="1" applyAlignment="1">
      <alignment horizontal="center"/>
    </xf>
    <xf numFmtId="0" fontId="0" fillId="2" borderId="14" xfId="0" applyFill="1" applyBorder="1"/>
    <xf numFmtId="0" fontId="0" fillId="9" borderId="67" xfId="0" applyFill="1" applyBorder="1" applyAlignment="1">
      <alignment horizontal="center"/>
    </xf>
    <xf numFmtId="0" fontId="34" fillId="9" borderId="8" xfId="0" applyFont="1" applyFill="1" applyBorder="1" applyAlignment="1">
      <alignment horizontal="center"/>
    </xf>
    <xf numFmtId="0" fontId="0" fillId="9" borderId="8" xfId="0" quotePrefix="1" applyFill="1" applyBorder="1" applyAlignment="1">
      <alignment horizontal="center"/>
    </xf>
    <xf numFmtId="0" fontId="0" fillId="0" borderId="0" xfId="0" applyAlignment="1">
      <alignment horizontal="center"/>
    </xf>
    <xf numFmtId="0" fontId="0" fillId="11" borderId="8" xfId="0" applyFill="1" applyBorder="1"/>
    <xf numFmtId="168" fontId="0" fillId="11" borderId="24" xfId="0" applyNumberFormat="1" applyFill="1" applyBorder="1"/>
    <xf numFmtId="0" fontId="7" fillId="11" borderId="25" xfId="0" applyFont="1" applyFill="1" applyBorder="1" applyProtection="1">
      <protection locked="0"/>
    </xf>
    <xf numFmtId="0" fontId="0" fillId="11" borderId="12" xfId="0" applyFill="1" applyBorder="1"/>
    <xf numFmtId="0" fontId="0" fillId="11" borderId="8" xfId="0" applyFill="1" applyBorder="1" applyAlignment="1">
      <alignment horizontal="center"/>
    </xf>
    <xf numFmtId="0" fontId="0" fillId="11" borderId="29" xfId="0" applyFill="1" applyBorder="1" applyAlignment="1">
      <alignment horizontal="center"/>
    </xf>
    <xf numFmtId="168" fontId="0" fillId="11" borderId="28" xfId="0" applyNumberFormat="1" applyFill="1" applyBorder="1"/>
    <xf numFmtId="0" fontId="7" fillId="11" borderId="8" xfId="0" applyFont="1" applyFill="1" applyBorder="1" applyProtection="1">
      <protection locked="0"/>
    </xf>
    <xf numFmtId="0" fontId="11" fillId="11" borderId="8" xfId="0" applyFont="1" applyFill="1" applyBorder="1" applyProtection="1">
      <protection locked="0"/>
    </xf>
    <xf numFmtId="0" fontId="4" fillId="2" borderId="8" xfId="0" applyFont="1" applyFill="1" applyBorder="1" applyAlignment="1">
      <alignment horizontal="center"/>
    </xf>
    <xf numFmtId="0" fontId="0" fillId="11" borderId="25" xfId="0" applyFill="1" applyBorder="1" applyAlignment="1">
      <alignment horizontal="center"/>
    </xf>
    <xf numFmtId="0" fontId="0" fillId="11" borderId="27" xfId="0" applyFill="1" applyBorder="1" applyAlignment="1">
      <alignment horizontal="center"/>
    </xf>
    <xf numFmtId="0" fontId="38" fillId="11" borderId="25" xfId="0" applyFont="1" applyFill="1" applyBorder="1" applyProtection="1">
      <protection locked="0"/>
    </xf>
    <xf numFmtId="0" fontId="39" fillId="9" borderId="8" xfId="0" applyFont="1" applyFill="1" applyBorder="1" applyProtection="1">
      <protection locked="0"/>
    </xf>
    <xf numFmtId="0" fontId="38" fillId="2" borderId="8" xfId="0" applyFont="1" applyFill="1" applyBorder="1" applyProtection="1">
      <protection locked="0"/>
    </xf>
    <xf numFmtId="0" fontId="40" fillId="2" borderId="8" xfId="0" applyFont="1" applyFill="1" applyBorder="1" applyAlignment="1">
      <alignment horizontal="center"/>
    </xf>
    <xf numFmtId="0" fontId="38" fillId="11" borderId="8" xfId="0" applyFont="1" applyFill="1" applyBorder="1" applyProtection="1">
      <protection locked="0"/>
    </xf>
    <xf numFmtId="0" fontId="39" fillId="11" borderId="8" xfId="0" applyFont="1" applyFill="1" applyBorder="1" applyProtection="1">
      <protection locked="0"/>
    </xf>
    <xf numFmtId="0" fontId="39" fillId="2" borderId="8" xfId="0" applyFont="1" applyFill="1" applyBorder="1" applyProtection="1">
      <protection locked="0"/>
    </xf>
    <xf numFmtId="0" fontId="40" fillId="2" borderId="29" xfId="0" applyFont="1" applyFill="1" applyBorder="1" applyAlignment="1">
      <alignment horizontal="center"/>
    </xf>
    <xf numFmtId="0" fontId="38" fillId="2" borderId="31" xfId="0" applyFont="1" applyFill="1" applyBorder="1" applyProtection="1">
      <protection locked="0"/>
    </xf>
    <xf numFmtId="0" fontId="38" fillId="2" borderId="32" xfId="0" applyFont="1" applyFill="1" applyBorder="1" applyProtection="1">
      <protection locked="0"/>
    </xf>
    <xf numFmtId="0" fontId="39" fillId="9" borderId="32" xfId="0" applyFont="1" applyFill="1" applyBorder="1" applyProtection="1">
      <protection locked="0"/>
    </xf>
    <xf numFmtId="0" fontId="0" fillId="19" borderId="8" xfId="0" applyFill="1" applyBorder="1" applyAlignment="1">
      <alignment horizontal="center"/>
    </xf>
    <xf numFmtId="0" fontId="0" fillId="3" borderId="8" xfId="0" applyFill="1" applyBorder="1" applyAlignment="1">
      <alignment horizontal="center"/>
    </xf>
    <xf numFmtId="0" fontId="0" fillId="3" borderId="25" xfId="0" applyFill="1" applyBorder="1" applyAlignment="1">
      <alignment horizontal="center"/>
    </xf>
    <xf numFmtId="0" fontId="7" fillId="9" borderId="31" xfId="0" applyFont="1" applyFill="1" applyBorder="1" applyProtection="1">
      <protection locked="0"/>
    </xf>
    <xf numFmtId="0" fontId="0" fillId="3" borderId="26" xfId="0" applyFill="1" applyBorder="1" applyAlignment="1">
      <alignment horizontal="center"/>
    </xf>
    <xf numFmtId="168" fontId="0" fillId="11" borderId="63" xfId="0" applyNumberFormat="1" applyFill="1" applyBorder="1"/>
    <xf numFmtId="0" fontId="11" fillId="11" borderId="12" xfId="0" applyFont="1" applyFill="1" applyBorder="1" applyProtection="1">
      <protection locked="0"/>
    </xf>
    <xf numFmtId="0" fontId="0" fillId="11" borderId="12" xfId="0" applyFill="1" applyBorder="1" applyAlignment="1">
      <alignment horizontal="center"/>
    </xf>
    <xf numFmtId="0" fontId="0" fillId="11" borderId="64" xfId="0" applyFill="1" applyBorder="1" applyAlignment="1">
      <alignment horizontal="center"/>
    </xf>
    <xf numFmtId="0" fontId="0" fillId="11" borderId="32" xfId="0" applyFill="1" applyBorder="1"/>
    <xf numFmtId="0" fontId="0" fillId="11" borderId="32" xfId="0" applyFill="1" applyBorder="1" applyAlignment="1">
      <alignment horizontal="center"/>
    </xf>
    <xf numFmtId="0" fontId="0" fillId="0" borderId="0" xfId="0" applyAlignment="1">
      <alignment horizontal="center" vertical="center"/>
    </xf>
    <xf numFmtId="0" fontId="0" fillId="11" borderId="60" xfId="0" applyFill="1" applyBorder="1" applyAlignment="1">
      <alignment horizontal="center"/>
    </xf>
    <xf numFmtId="1" fontId="0" fillId="10" borderId="8" xfId="0" applyNumberFormat="1" applyFill="1" applyBorder="1" applyAlignment="1">
      <alignment horizontal="center"/>
    </xf>
    <xf numFmtId="0" fontId="0" fillId="9" borderId="8" xfId="0" applyFill="1" applyBorder="1" applyAlignment="1">
      <alignment horizontal="left"/>
    </xf>
    <xf numFmtId="0" fontId="7" fillId="11" borderId="12" xfId="0" applyFont="1" applyFill="1" applyBorder="1" applyProtection="1">
      <protection locked="0"/>
    </xf>
    <xf numFmtId="168" fontId="0" fillId="2" borderId="63" xfId="0" applyNumberFormat="1" applyFill="1" applyBorder="1"/>
    <xf numFmtId="0" fontId="7" fillId="2" borderId="68" xfId="0" applyFont="1" applyFill="1" applyBorder="1" applyProtection="1">
      <protection locked="0"/>
    </xf>
    <xf numFmtId="0" fontId="0" fillId="2" borderId="12" xfId="0" applyFill="1" applyBorder="1" applyAlignment="1">
      <alignment horizontal="center"/>
    </xf>
    <xf numFmtId="0" fontId="0" fillId="2" borderId="64" xfId="0" applyFill="1" applyBorder="1" applyAlignment="1">
      <alignment horizontal="center"/>
    </xf>
    <xf numFmtId="0" fontId="7" fillId="9" borderId="68" xfId="0" applyFont="1" applyFill="1" applyBorder="1" applyProtection="1">
      <protection locked="0"/>
    </xf>
    <xf numFmtId="0" fontId="0" fillId="9" borderId="68" xfId="0" applyFill="1" applyBorder="1" applyAlignment="1">
      <alignment horizontal="center"/>
    </xf>
    <xf numFmtId="0" fontId="0" fillId="2" borderId="68" xfId="0" applyFill="1" applyBorder="1" applyAlignment="1">
      <alignment horizontal="center"/>
    </xf>
    <xf numFmtId="0" fontId="34" fillId="2" borderId="32" xfId="0" applyFont="1" applyFill="1" applyBorder="1" applyAlignment="1">
      <alignment horizontal="center"/>
    </xf>
    <xf numFmtId="0" fontId="0" fillId="3" borderId="32" xfId="0" applyFill="1" applyBorder="1" applyAlignment="1">
      <alignment horizontal="center"/>
    </xf>
    <xf numFmtId="0" fontId="0" fillId="9" borderId="29" xfId="0" quotePrefix="1" applyFill="1" applyBorder="1" applyAlignment="1">
      <alignment horizontal="center"/>
    </xf>
    <xf numFmtId="0" fontId="34" fillId="9" borderId="29" xfId="0" applyFont="1" applyFill="1" applyBorder="1" applyAlignment="1">
      <alignment horizontal="center"/>
    </xf>
    <xf numFmtId="0" fontId="39" fillId="9" borderId="12" xfId="0" applyFont="1" applyFill="1" applyBorder="1" applyProtection="1">
      <protection locked="0"/>
    </xf>
    <xf numFmtId="0" fontId="38" fillId="2" borderId="68" xfId="0" applyFont="1" applyFill="1" applyBorder="1" applyProtection="1">
      <protection locked="0"/>
    </xf>
    <xf numFmtId="0" fontId="38" fillId="11" borderId="68" xfId="0" applyFont="1" applyFill="1" applyBorder="1" applyProtection="1">
      <protection locked="0"/>
    </xf>
    <xf numFmtId="0" fontId="34" fillId="2" borderId="12" xfId="0" applyFont="1" applyFill="1" applyBorder="1" applyAlignment="1">
      <alignment horizontal="center"/>
    </xf>
    <xf numFmtId="0" fontId="0" fillId="0" borderId="29" xfId="0" applyBorder="1" applyAlignment="1">
      <alignment horizontal="center"/>
    </xf>
    <xf numFmtId="0" fontId="0" fillId="3" borderId="33" xfId="0" applyFill="1" applyBorder="1" applyAlignment="1">
      <alignment horizontal="center"/>
    </xf>
    <xf numFmtId="0" fontId="0" fillId="3" borderId="29" xfId="0" applyFill="1" applyBorder="1" applyAlignment="1">
      <alignment horizontal="center"/>
    </xf>
    <xf numFmtId="0" fontId="0" fillId="3" borderId="64" xfId="0" applyFill="1" applyBorder="1" applyAlignment="1">
      <alignment horizontal="center"/>
    </xf>
    <xf numFmtId="170" fontId="0" fillId="0" borderId="8" xfId="0" applyNumberFormat="1" applyBorder="1"/>
    <xf numFmtId="170" fontId="0" fillId="0" borderId="8" xfId="3" applyNumberFormat="1" applyFont="1" applyBorder="1"/>
    <xf numFmtId="170" fontId="0" fillId="0" borderId="0" xfId="0" applyNumberFormat="1"/>
    <xf numFmtId="170" fontId="0" fillId="2" borderId="8" xfId="3" applyNumberFormat="1" applyFont="1" applyFill="1" applyBorder="1"/>
    <xf numFmtId="170" fontId="0" fillId="2" borderId="8" xfId="0" applyNumberFormat="1" applyFill="1" applyBorder="1"/>
    <xf numFmtId="170" fontId="0" fillId="2" borderId="0" xfId="0" applyNumberFormat="1" applyFill="1"/>
    <xf numFmtId="0" fontId="0" fillId="0" borderId="32" xfId="0" applyBorder="1"/>
    <xf numFmtId="170" fontId="0" fillId="0" borderId="32" xfId="0" applyNumberFormat="1" applyBorder="1"/>
    <xf numFmtId="170" fontId="0" fillId="2" borderId="32" xfId="0" applyNumberFormat="1" applyFill="1" applyBorder="1"/>
    <xf numFmtId="44" fontId="0" fillId="3" borderId="8" xfId="3" applyFont="1" applyFill="1" applyBorder="1" applyAlignment="1">
      <alignment horizontal="center" vertical="center"/>
    </xf>
    <xf numFmtId="170" fontId="0" fillId="0" borderId="8" xfId="3" applyNumberFormat="1" applyFont="1" applyBorder="1" applyAlignment="1">
      <alignment horizontal="center" vertical="center"/>
    </xf>
    <xf numFmtId="44" fontId="0" fillId="0" borderId="8" xfId="3" applyFont="1" applyBorder="1" applyAlignment="1">
      <alignment horizontal="center" vertical="center"/>
    </xf>
    <xf numFmtId="170" fontId="0" fillId="0" borderId="8" xfId="0" applyNumberFormat="1" applyBorder="1" applyAlignment="1">
      <alignment horizontal="center" vertical="center"/>
    </xf>
    <xf numFmtId="170" fontId="0" fillId="0" borderId="32" xfId="0" applyNumberFormat="1" applyBorder="1" applyAlignment="1">
      <alignment horizontal="center" vertical="center"/>
    </xf>
    <xf numFmtId="44" fontId="0" fillId="0" borderId="32" xfId="0" applyNumberFormat="1" applyBorder="1"/>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8"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3" fillId="2" borderId="6"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34" xfId="0" applyFont="1" applyFill="1" applyBorder="1" applyAlignment="1">
      <alignment horizontal="center" vertical="center" wrapText="1"/>
    </xf>
    <xf numFmtId="49" fontId="21" fillId="2" borderId="22" xfId="4" applyNumberFormat="1" applyFont="1" applyFill="1" applyBorder="1" applyAlignment="1" applyProtection="1">
      <alignment horizontal="center" wrapText="1"/>
    </xf>
    <xf numFmtId="49" fontId="21" fillId="2" borderId="0" xfId="4" applyNumberFormat="1" applyFont="1" applyFill="1" applyBorder="1" applyAlignment="1" applyProtection="1">
      <alignment horizontal="center" wrapText="1"/>
    </xf>
    <xf numFmtId="49" fontId="21" fillId="2" borderId="23" xfId="4" applyNumberFormat="1" applyFont="1" applyFill="1" applyBorder="1" applyAlignment="1" applyProtection="1">
      <alignment horizontal="center" wrapText="1"/>
    </xf>
    <xf numFmtId="49" fontId="21" fillId="2" borderId="22" xfId="2" applyNumberFormat="1" applyFont="1" applyFill="1" applyBorder="1" applyAlignment="1" applyProtection="1">
      <alignment horizontal="center" wrapText="1"/>
    </xf>
    <xf numFmtId="49" fontId="21" fillId="2" borderId="0" xfId="2" applyNumberFormat="1" applyFont="1" applyFill="1" applyBorder="1" applyAlignment="1" applyProtection="1">
      <alignment horizontal="center" wrapText="1"/>
    </xf>
    <xf numFmtId="49" fontId="21" fillId="2" borderId="23" xfId="2" applyNumberFormat="1" applyFont="1" applyFill="1" applyBorder="1" applyAlignment="1" applyProtection="1">
      <alignment horizontal="center" wrapText="1"/>
    </xf>
    <xf numFmtId="49" fontId="21" fillId="2" borderId="36" xfId="2" applyNumberFormat="1" applyFont="1" applyFill="1" applyBorder="1" applyAlignment="1" applyProtection="1">
      <alignment horizontal="center"/>
    </xf>
    <xf numFmtId="49" fontId="21" fillId="2" borderId="34" xfId="2" applyNumberFormat="1" applyFont="1" applyFill="1" applyBorder="1" applyAlignment="1" applyProtection="1">
      <alignment horizontal="center"/>
    </xf>
    <xf numFmtId="49" fontId="21" fillId="2" borderId="37" xfId="2" applyNumberFormat="1" applyFont="1" applyFill="1" applyBorder="1" applyAlignment="1" applyProtection="1">
      <alignment horizont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49" fontId="21" fillId="2" borderId="22" xfId="2" applyNumberFormat="1" applyFont="1" applyFill="1" applyBorder="1" applyAlignment="1" applyProtection="1">
      <alignment horizontal="center"/>
    </xf>
    <xf numFmtId="49" fontId="21" fillId="2" borderId="0" xfId="2" applyNumberFormat="1" applyFont="1" applyFill="1" applyBorder="1" applyAlignment="1" applyProtection="1">
      <alignment horizontal="center"/>
    </xf>
    <xf numFmtId="49" fontId="21" fillId="2" borderId="23" xfId="2" applyNumberFormat="1" applyFont="1" applyFill="1" applyBorder="1" applyAlignment="1" applyProtection="1">
      <alignment horizontal="center"/>
    </xf>
    <xf numFmtId="0" fontId="36" fillId="2" borderId="0" xfId="0" applyFont="1" applyFill="1" applyAlignment="1">
      <alignment horizontal="center" vertical="center"/>
    </xf>
    <xf numFmtId="0" fontId="36" fillId="2" borderId="40" xfId="0" applyFont="1" applyFill="1" applyBorder="1" applyAlignment="1">
      <alignment horizontal="center" vertical="center"/>
    </xf>
    <xf numFmtId="0" fontId="8" fillId="9" borderId="5" xfId="0" applyFont="1" applyFill="1" applyBorder="1" applyAlignment="1">
      <alignment horizontal="center"/>
    </xf>
    <xf numFmtId="0" fontId="8" fillId="9" borderId="6" xfId="0" applyFont="1" applyFill="1" applyBorder="1" applyAlignment="1">
      <alignment horizontal="center"/>
    </xf>
    <xf numFmtId="0" fontId="8" fillId="9" borderId="7" xfId="0" applyFont="1" applyFill="1" applyBorder="1" applyAlignment="1">
      <alignment horizontal="center"/>
    </xf>
    <xf numFmtId="0" fontId="33" fillId="2" borderId="0" xfId="0" applyFont="1" applyFill="1" applyBorder="1" applyAlignment="1">
      <alignment horizontal="center" vertical="center"/>
    </xf>
    <xf numFmtId="0" fontId="33" fillId="2" borderId="40"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40" xfId="0" applyFont="1" applyFill="1" applyBorder="1" applyAlignment="1">
      <alignment horizontal="center" vertical="center"/>
    </xf>
    <xf numFmtId="0" fontId="8" fillId="9" borderId="62" xfId="0" applyFont="1" applyFill="1" applyBorder="1" applyAlignment="1">
      <alignment horizontal="center"/>
    </xf>
    <xf numFmtId="0" fontId="33" fillId="2" borderId="0" xfId="0" applyFont="1" applyFill="1" applyAlignment="1">
      <alignment horizontal="left" vertical="center"/>
    </xf>
    <xf numFmtId="0" fontId="33" fillId="2" borderId="40" xfId="0" applyFont="1" applyFill="1" applyBorder="1" applyAlignment="1">
      <alignment horizontal="left" vertical="center"/>
    </xf>
    <xf numFmtId="0" fontId="33" fillId="2" borderId="0" xfId="0" applyFont="1" applyFill="1" applyBorder="1" applyAlignment="1">
      <alignment horizontal="left" vertical="center"/>
    </xf>
    <xf numFmtId="0" fontId="8" fillId="9" borderId="10" xfId="0" applyFont="1" applyFill="1" applyBorder="1" applyAlignment="1">
      <alignment horizontal="center"/>
    </xf>
    <xf numFmtId="0" fontId="8" fillId="9" borderId="11" xfId="0" applyFont="1" applyFill="1" applyBorder="1" applyAlignment="1">
      <alignment horizontal="center"/>
    </xf>
    <xf numFmtId="0" fontId="8" fillId="9" borderId="9" xfId="0" applyFont="1" applyFill="1" applyBorder="1" applyAlignment="1">
      <alignment horizontal="center"/>
    </xf>
    <xf numFmtId="0" fontId="22" fillId="2" borderId="0" xfId="0" applyFont="1" applyFill="1" applyAlignment="1">
      <alignment horizontal="center" vertical="center"/>
    </xf>
    <xf numFmtId="0" fontId="22" fillId="2" borderId="40"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34" xfId="0" applyFont="1" applyFill="1" applyBorder="1" applyAlignment="1">
      <alignment horizontal="center" vertical="center"/>
    </xf>
    <xf numFmtId="0" fontId="35" fillId="2" borderId="34" xfId="0" applyFont="1" applyFill="1" applyBorder="1" applyAlignment="1">
      <alignment horizontal="center" vertical="center"/>
    </xf>
    <xf numFmtId="0" fontId="6" fillId="4" borderId="19" xfId="0" applyFont="1" applyFill="1" applyBorder="1" applyAlignment="1">
      <alignment horizontal="center"/>
    </xf>
    <xf numFmtId="0" fontId="6" fillId="4" borderId="0" xfId="0" applyFont="1" applyFill="1" applyBorder="1" applyAlignment="1">
      <alignment horizontal="center"/>
    </xf>
    <xf numFmtId="0" fontId="6" fillId="7" borderId="20" xfId="0" applyFont="1" applyFill="1" applyBorder="1" applyAlignment="1">
      <alignment horizontal="center"/>
    </xf>
    <xf numFmtId="0" fontId="6" fillId="7" borderId="10" xfId="0" applyFont="1" applyFill="1" applyBorder="1" applyAlignment="1">
      <alignment horizontal="center"/>
    </xf>
    <xf numFmtId="0" fontId="6" fillId="7" borderId="11" xfId="0" applyFont="1" applyFill="1" applyBorder="1" applyAlignment="1">
      <alignment horizont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6" fillId="6" borderId="21" xfId="0" applyFont="1" applyFill="1" applyBorder="1" applyAlignment="1">
      <alignment horizontal="center"/>
    </xf>
    <xf numFmtId="0" fontId="20" fillId="11" borderId="22" xfId="2" applyNumberFormat="1" applyFill="1" applyBorder="1" applyAlignment="1" applyProtection="1">
      <alignment horizontal="center"/>
    </xf>
    <xf numFmtId="0" fontId="20" fillId="11" borderId="0" xfId="2" applyNumberFormat="1" applyFill="1" applyBorder="1" applyAlignment="1" applyProtection="1">
      <alignment horizontal="center"/>
    </xf>
    <xf numFmtId="0" fontId="20" fillId="11" borderId="23" xfId="2" applyNumberFormat="1" applyFill="1" applyBorder="1" applyAlignment="1" applyProtection="1">
      <alignment horizontal="center"/>
    </xf>
    <xf numFmtId="0" fontId="28" fillId="2" borderId="0" xfId="2" applyNumberFormat="1" applyFont="1" applyFill="1" applyAlignment="1" applyProtection="1">
      <alignment horizontal="center"/>
    </xf>
    <xf numFmtId="0" fontId="36" fillId="2" borderId="18" xfId="0" applyFont="1" applyFill="1" applyBorder="1" applyAlignment="1">
      <alignment horizontal="center" vertical="center"/>
    </xf>
    <xf numFmtId="0" fontId="36" fillId="0" borderId="0" xfId="0" applyFont="1" applyBorder="1" applyAlignment="1">
      <alignment horizontal="left" vertical="center"/>
    </xf>
    <xf numFmtId="0" fontId="36" fillId="0" borderId="40" xfId="0" applyFont="1" applyBorder="1" applyAlignment="1">
      <alignment horizontal="left" vertical="center"/>
    </xf>
    <xf numFmtId="0" fontId="7" fillId="11" borderId="68" xfId="0" applyFont="1" applyFill="1" applyBorder="1" applyProtection="1">
      <protection locked="0"/>
    </xf>
    <xf numFmtId="0" fontId="0" fillId="11" borderId="68" xfId="0" applyFill="1" applyBorder="1" applyAlignment="1">
      <alignment horizontal="center"/>
    </xf>
    <xf numFmtId="0" fontId="0" fillId="11" borderId="67" xfId="0" applyFill="1" applyBorder="1" applyAlignment="1">
      <alignment horizontal="center"/>
    </xf>
    <xf numFmtId="168" fontId="0" fillId="9" borderId="8" xfId="0" applyNumberFormat="1" applyFill="1" applyBorder="1"/>
    <xf numFmtId="168" fontId="0" fillId="2" borderId="69" xfId="0" applyNumberFormat="1" applyFill="1" applyBorder="1"/>
    <xf numFmtId="0" fontId="7" fillId="2" borderId="13" xfId="0" applyFont="1" applyFill="1" applyBorder="1" applyProtection="1">
      <protection locked="0"/>
    </xf>
    <xf numFmtId="0" fontId="0" fillId="2" borderId="13" xfId="0" applyFill="1" applyBorder="1"/>
    <xf numFmtId="0" fontId="0" fillId="2" borderId="13" xfId="0" applyFill="1" applyBorder="1" applyAlignment="1">
      <alignment horizontal="center"/>
    </xf>
    <xf numFmtId="168" fontId="0" fillId="11" borderId="8" xfId="0" applyNumberFormat="1" applyFill="1" applyBorder="1"/>
    <xf numFmtId="0" fontId="11" fillId="2" borderId="13" xfId="0" applyFont="1" applyFill="1" applyBorder="1" applyProtection="1">
      <protection locked="0"/>
    </xf>
    <xf numFmtId="0" fontId="42" fillId="18" borderId="0" xfId="0" applyFont="1" applyFill="1"/>
    <xf numFmtId="168" fontId="0" fillId="3" borderId="28" xfId="0" applyNumberFormat="1" applyFill="1" applyBorder="1"/>
    <xf numFmtId="0" fontId="7" fillId="3" borderId="8" xfId="0" applyFont="1" applyFill="1" applyBorder="1" applyProtection="1">
      <protection locked="0"/>
    </xf>
    <xf numFmtId="0" fontId="0" fillId="3" borderId="8" xfId="0" applyFill="1" applyBorder="1"/>
    <xf numFmtId="0" fontId="0" fillId="18" borderId="0" xfId="0" quotePrefix="1" applyFill="1"/>
    <xf numFmtId="0" fontId="0" fillId="18" borderId="0" xfId="0" applyFont="1" applyFill="1"/>
    <xf numFmtId="0" fontId="0" fillId="18" borderId="0" xfId="0" quotePrefix="1" applyFont="1" applyFill="1"/>
  </cellXfs>
  <cellStyles count="7">
    <cellStyle name="Avattu hyperlinkki" xfId="4" builtinId="9" customBuiltin="1"/>
    <cellStyle name="Hyperlinkki" xfId="2" builtinId="8" customBuiltin="1"/>
    <cellStyle name="Normaali" xfId="0" builtinId="0"/>
    <cellStyle name="Pilkku 2" xfId="6" xr:uid="{814BD27F-1636-4BB6-A5A6-C643BD037721}"/>
    <cellStyle name="Prosenttia" xfId="1" builtinId="5"/>
    <cellStyle name="Valuutta" xfId="3" builtinId="4"/>
    <cellStyle name="Valuutta 2" xfId="5" xr:uid="{2340A8AE-2E65-4904-B765-69FCC2298706}"/>
  </cellStyles>
  <dxfs count="0"/>
  <tableStyles count="0" defaultTableStyle="TableStyleMedium2" defaultPivotStyle="PivotStyleLight16"/>
  <colors>
    <mruColors>
      <color rgb="FFF8EDEC"/>
      <color rgb="FFFAD6D6"/>
      <color rgb="FFF8DCDB"/>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31</xdr:col>
      <xdr:colOff>597354</xdr:colOff>
      <xdr:row>28</xdr:row>
      <xdr:rowOff>17689</xdr:rowOff>
    </xdr:from>
    <xdr:to>
      <xdr:col>36</xdr:col>
      <xdr:colOff>564789</xdr:colOff>
      <xdr:row>31</xdr:row>
      <xdr:rowOff>17204</xdr:rowOff>
    </xdr:to>
    <xdr:pic>
      <xdr:nvPicPr>
        <xdr:cNvPr id="3" name="Kuva 2">
          <a:extLst>
            <a:ext uri="{FF2B5EF4-FFF2-40B4-BE49-F238E27FC236}">
              <a16:creationId xmlns:a16="http://schemas.microsoft.com/office/drawing/2014/main" id="{94FCA11E-BAC9-4F7F-BA61-D35129AB0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6354" y="5493630"/>
          <a:ext cx="4375082" cy="582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38</xdr:col>
      <xdr:colOff>38100</xdr:colOff>
      <xdr:row>27</xdr:row>
      <xdr:rowOff>146051</xdr:rowOff>
    </xdr:from>
    <xdr:to>
      <xdr:col>41</xdr:col>
      <xdr:colOff>571500</xdr:colOff>
      <xdr:row>31</xdr:row>
      <xdr:rowOff>151777</xdr:rowOff>
    </xdr:to>
    <xdr:pic>
      <xdr:nvPicPr>
        <xdr:cNvPr id="3" name="Kuva 2">
          <a:extLst>
            <a:ext uri="{FF2B5EF4-FFF2-40B4-BE49-F238E27FC236}">
              <a16:creationId xmlns:a16="http://schemas.microsoft.com/office/drawing/2014/main" id="{31E83633-A09A-458F-BD0D-B6E577280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6150" y="5454651"/>
          <a:ext cx="3505200" cy="793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23213</xdr:colOff>
      <xdr:row>27</xdr:row>
      <xdr:rowOff>111524</xdr:rowOff>
    </xdr:from>
    <xdr:to>
      <xdr:col>47</xdr:col>
      <xdr:colOff>576842</xdr:colOff>
      <xdr:row>33</xdr:row>
      <xdr:rowOff>123591</xdr:rowOff>
    </xdr:to>
    <xdr:pic>
      <xdr:nvPicPr>
        <xdr:cNvPr id="2" name="Kuva 1">
          <a:extLst>
            <a:ext uri="{FF2B5EF4-FFF2-40B4-BE49-F238E27FC236}">
              <a16:creationId xmlns:a16="http://schemas.microsoft.com/office/drawing/2014/main" id="{B896F52B-8648-4F7B-9D21-0D71641AF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801" y="5378289"/>
          <a:ext cx="3795865" cy="1177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22413</xdr:colOff>
      <xdr:row>27</xdr:row>
      <xdr:rowOff>134472</xdr:rowOff>
    </xdr:from>
    <xdr:to>
      <xdr:col>41</xdr:col>
      <xdr:colOff>517984</xdr:colOff>
      <xdr:row>31</xdr:row>
      <xdr:rowOff>100854</xdr:rowOff>
    </xdr:to>
    <xdr:pic>
      <xdr:nvPicPr>
        <xdr:cNvPr id="2" name="Kuva 1">
          <a:extLst>
            <a:ext uri="{FF2B5EF4-FFF2-40B4-BE49-F238E27FC236}">
              <a16:creationId xmlns:a16="http://schemas.microsoft.com/office/drawing/2014/main" id="{69953799-760E-49DB-91CC-CFC9C862A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8413" y="5771031"/>
          <a:ext cx="3555578" cy="773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56</xdr:col>
      <xdr:colOff>18410</xdr:colOff>
      <xdr:row>27</xdr:row>
      <xdr:rowOff>122464</xdr:rowOff>
    </xdr:from>
    <xdr:to>
      <xdr:col>59</xdr:col>
      <xdr:colOff>550903</xdr:colOff>
      <xdr:row>36</xdr:row>
      <xdr:rowOff>105418</xdr:rowOff>
    </xdr:to>
    <xdr:pic>
      <xdr:nvPicPr>
        <xdr:cNvPr id="2" name="Kuva 1">
          <a:extLst>
            <a:ext uri="{FF2B5EF4-FFF2-40B4-BE49-F238E27FC236}">
              <a16:creationId xmlns:a16="http://schemas.microsoft.com/office/drawing/2014/main" id="{8BCBDFD7-EF9C-4F6A-A93C-8757EA7D6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7528" y="5740346"/>
          <a:ext cx="3655199" cy="1731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44</xdr:col>
      <xdr:colOff>0</xdr:colOff>
      <xdr:row>28</xdr:row>
      <xdr:rowOff>0</xdr:rowOff>
    </xdr:from>
    <xdr:to>
      <xdr:col>48</xdr:col>
      <xdr:colOff>0</xdr:colOff>
      <xdr:row>33</xdr:row>
      <xdr:rowOff>12066</xdr:rowOff>
    </xdr:to>
    <xdr:pic>
      <xdr:nvPicPr>
        <xdr:cNvPr id="2" name="Kuva 1">
          <a:extLst>
            <a:ext uri="{FF2B5EF4-FFF2-40B4-BE49-F238E27FC236}">
              <a16:creationId xmlns:a16="http://schemas.microsoft.com/office/drawing/2014/main" id="{B9ECC1EE-06AD-4B75-9249-D7A6841A4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53675" y="5343525"/>
          <a:ext cx="26289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43</xdr:col>
      <xdr:colOff>612320</xdr:colOff>
      <xdr:row>29</xdr:row>
      <xdr:rowOff>0</xdr:rowOff>
    </xdr:from>
    <xdr:to>
      <xdr:col>48</xdr:col>
      <xdr:colOff>43301</xdr:colOff>
      <xdr:row>35</xdr:row>
      <xdr:rowOff>112860</xdr:rowOff>
    </xdr:to>
    <xdr:pic>
      <xdr:nvPicPr>
        <xdr:cNvPr id="2" name="Kuva 1">
          <a:extLst>
            <a:ext uri="{FF2B5EF4-FFF2-40B4-BE49-F238E27FC236}">
              <a16:creationId xmlns:a16="http://schemas.microsoft.com/office/drawing/2014/main" id="{349CAB47-AF99-4E67-A0FA-08199B02D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8570" y="5905500"/>
          <a:ext cx="3812481" cy="1292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49</xdr:col>
      <xdr:colOff>609599</xdr:colOff>
      <xdr:row>27</xdr:row>
      <xdr:rowOff>4080</xdr:rowOff>
    </xdr:from>
    <xdr:to>
      <xdr:col>54</xdr:col>
      <xdr:colOff>63609</xdr:colOff>
      <xdr:row>36</xdr:row>
      <xdr:rowOff>6909</xdr:rowOff>
    </xdr:to>
    <xdr:pic>
      <xdr:nvPicPr>
        <xdr:cNvPr id="2" name="Kuva 1">
          <a:extLst>
            <a:ext uri="{FF2B5EF4-FFF2-40B4-BE49-F238E27FC236}">
              <a16:creationId xmlns:a16="http://schemas.microsoft.com/office/drawing/2014/main" id="{77F5EBFF-0698-457C-AAE5-91B90B3E1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499" y="5776230"/>
          <a:ext cx="4079985" cy="1786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55</xdr:col>
      <xdr:colOff>480787</xdr:colOff>
      <xdr:row>27</xdr:row>
      <xdr:rowOff>63501</xdr:rowOff>
    </xdr:from>
    <xdr:to>
      <xdr:col>64</xdr:col>
      <xdr:colOff>607787</xdr:colOff>
      <xdr:row>36</xdr:row>
      <xdr:rowOff>73948</xdr:rowOff>
    </xdr:to>
    <xdr:pic>
      <xdr:nvPicPr>
        <xdr:cNvPr id="2" name="Kuva 1">
          <a:extLst>
            <a:ext uri="{FF2B5EF4-FFF2-40B4-BE49-F238E27FC236}">
              <a16:creationId xmlns:a16="http://schemas.microsoft.com/office/drawing/2014/main" id="{145B2681-CFE5-6E4C-5428-9E7A869F6E71}"/>
            </a:ext>
          </a:extLst>
        </xdr:cNvPr>
        <xdr:cNvPicPr>
          <a:picLocks noChangeAspect="1"/>
        </xdr:cNvPicPr>
      </xdr:nvPicPr>
      <xdr:blipFill>
        <a:blip xmlns:r="http://schemas.openxmlformats.org/officeDocument/2006/relationships" r:embed="rId1"/>
        <a:stretch>
          <a:fillRect/>
        </a:stretch>
      </xdr:blipFill>
      <xdr:spPr>
        <a:xfrm>
          <a:off x="13452930" y="5388430"/>
          <a:ext cx="6250214" cy="1806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0</xdr:colOff>
      <xdr:row>27</xdr:row>
      <xdr:rowOff>179294</xdr:rowOff>
    </xdr:from>
    <xdr:to>
      <xdr:col>35</xdr:col>
      <xdr:colOff>26034</xdr:colOff>
      <xdr:row>31</xdr:row>
      <xdr:rowOff>33953</xdr:rowOff>
    </xdr:to>
    <xdr:pic>
      <xdr:nvPicPr>
        <xdr:cNvPr id="2" name="Kuva 1">
          <a:extLst>
            <a:ext uri="{FF2B5EF4-FFF2-40B4-BE49-F238E27FC236}">
              <a16:creationId xmlns:a16="http://schemas.microsoft.com/office/drawing/2014/main" id="{B3328883-325B-415F-A196-E8EA69060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0941" y="5431118"/>
          <a:ext cx="3006799" cy="63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mia.local\shares\users\pehkosa1\Desktop\ty&#246;aikalaskuri\petelt&#228;_tammikuu_2023\TAM35_8h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heetName val="Laskentapohja"/>
      <sheetName val="Laskenta"/>
      <sheetName val="Laskentapohja 12h sinksaus"/>
    </sheetNames>
    <sheetDataSet>
      <sheetData sheetId="0"/>
      <sheetData sheetId="1">
        <row r="2">
          <cell r="B2" t="str">
            <v>Su</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Petri Ahokas" id="{FA777ACB-A11E-406F-AA37-4BADCEE46C72}" userId="S::Petri.Ahokas@teollisuusliitto.fi::5ffc1a17-075d-4db7-9e30-5e9b0bbc1314" providerId="AD"/>
  <person displayName="Pehkonen Sampo" id="{A3A55A84-665B-4A36-9873-8C9C270B60F2}" userId="S::sampo.pehkonen@kemianteollisuus.fi::535bc44a-754f-4166-b48a-e22cdd2bb93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2-11-15T08:04:13.79" personId="{A3A55A84-665B-4A36-9873-8C9C270B60F2}" id="{C34B096A-369C-4EB7-89AD-099FC3A6FF77}">
    <text>Liukuvalikkoa käyttämällä soluihin E14 ja E15. Sekä manuaalisesti E18. 
Muut solut täydentyvät automaattisesti.</text>
  </threadedComment>
  <threadedComment ref="M8" dT="2022-11-15T12:24:39.12" personId="{A3A55A84-665B-4A36-9873-8C9C270B60F2}" id="{9E79539C-4EE3-4E0E-905A-D38A31331FAC}">
    <text>Alla olevista taulukot ovat sarakkeissa C-F näytettävien tietojen pohja. Taulukot esittävät sen miten kapasitetti tai tuntikustannus muuttuu siirryttäessä työaikamuodosta toiseen.</text>
  </threadedComment>
  <threadedComment ref="L13" dT="2022-11-15T10:53:18.69" personId="{A3A55A84-665B-4A36-9873-8C9C270B60F2}" id="{63405FD4-0678-40B4-A163-B561318232BD}">
    <text>Tunneissa</text>
  </threadedComment>
  <threadedComment ref="L14" dT="2022-11-15T10:59:49.59" personId="{A3A55A84-665B-4A36-9873-8C9C270B60F2}" id="{BA9F0EF0-7920-48D2-ADB2-74E09CED380D}">
    <text>Nuppeina, ei siis henkilötyövuosina</text>
  </threadedComment>
  <threadedComment ref="T14" dT="2023-10-02T14:11:28.58" personId="{A3A55A84-665B-4A36-9873-8C9C270B60F2}" id="{8718A913-F374-4952-A4B7-3F592EEEAF1B}">
    <text xml:space="preserve">Minimihenkilömäärä voi olla myös suurempi tässä työaikamuodossa, mikäli tuotantoa ei pysäytetä lomien ajaksi. </text>
  </threadedComment>
  <threadedComment ref="U14" dT="2023-10-02T15:10:52.33" personId="{A3A55A84-665B-4A36-9873-8C9C270B60F2}" id="{AF378661-6BFD-4D0C-B319-9F6214FC714C}">
    <text xml:space="preserve">Käytännössä tarve pitkässä juoksussa on suurempi kuin 5 vuoroa. Jos tehdään TAM37 koko vuosi, niin tässä on tyypillisesti yhtiökohtaisia eroja miten n. 78 vuoroa, joihin normaalin viiden vuoron työaika ei riitä, korvataan. Laskennallinen minimimiehitys on 5,4 vuoroa koko vuoden ajalle. </text>
  </threadedComment>
  <threadedComment ref="D15" dT="2022-11-15T08:48:27.79" personId="{A3A55A84-665B-4A36-9873-8C9C270B60F2}" id="{B38EDE53-800F-4C65-B230-C57566CB6EF0}">
    <text>Haluttu työaikamuoto</text>
  </threadedComment>
  <threadedComment ref="D17" dT="2022-11-15T12:22:02.84" personId="{A3A55A84-665B-4A36-9873-8C9C270B60F2}" id="{3B9189ED-4E4B-4557-BE47-16E0BC184BF2}">
    <text>Esim. keskimääräinen hekopalkka.</text>
  </threadedComment>
  <threadedComment ref="L18" dT="2022-11-15T08:01:36.05" personId="{A3A55A84-665B-4A36-9873-8C9C270B60F2}" id="{CECF8C96-591D-4A8B-B4D2-817419C99180}">
    <text>Lue taulukkoa näin: K-sarakeessa on nykyinen työaikamuoto, ja rivi 14 kertoo muutokset, mikäli tähän työaikamuotoon siirryttäisi nykyisestä työaikamuodosta.</text>
  </threadedComment>
  <threadedComment ref="D26" dT="2022-11-15T12:27:55.93" personId="{A3A55A84-665B-4A36-9873-8C9C270B60F2}" id="{FEA32E7C-1FEE-4E24-8878-FF2DFF89C18F}">
    <text>Ts. minimihenkilöstömäärä nuppilukuna, ei henkilötyövuosina. Kapasiteetti kertoo muutokset tehtyjen tuntien määrässä.</text>
  </threadedComment>
  <threadedComment ref="D28" dT="2022-11-15T12:25:59.61" personId="{A3A55A84-665B-4A36-9873-8C9C270B60F2}" id="{009CE928-F0C0-4060-B8C1-7EBEAB55E250}">
    <text>Ts. kuinka paljon euroja tarvitaan lisää. 
Tässä muutos tuntikustannusta suurempi, koska kokonaiskustannus ei huomioi muutoksia kapasiteetissa.</text>
  </threadedComment>
  <threadedComment ref="L43" dT="2023-10-02T11:43:38.83" personId="{A3A55A84-665B-4A36-9873-8C9C270B60F2}" id="{88F4349A-BFE0-40DD-8B39-42E5B28FD174}">
    <text xml:space="preserve">Tuntikustannus sisältää kaikki vuoden aikana TES:n perusteella kertyvät kustannukset huomioiden työaikamuodon vuosityötunnit. </text>
  </threadedComment>
</ThreadedComments>
</file>

<file path=xl/threadedComments/threadedComment2.xml><?xml version="1.0" encoding="utf-8"?>
<ThreadedComments xmlns="http://schemas.microsoft.com/office/spreadsheetml/2018/threadedcomments" xmlns:x="http://schemas.openxmlformats.org/spreadsheetml/2006/main">
  <threadedComment ref="AG19" dT="2026-01-27T11:27:25.74" personId="{A3A55A84-665B-4A36-9873-8C9C270B60F2}" id="{9486104B-6D5F-4D46-BD84-EDB5C7F09718}">
    <text>Tässä työvuorokalenterissa ei ole käytössä puolikkaita pekkasia, tämän johdosta vuosityöaika jää neljä tuntia plussalle.</text>
  </threadedComment>
</ThreadedComments>
</file>

<file path=xl/threadedComments/threadedComment3.xml><?xml version="1.0" encoding="utf-8"?>
<ThreadedComments xmlns="http://schemas.microsoft.com/office/spreadsheetml/2018/threadedcomments" xmlns:x="http://schemas.openxmlformats.org/spreadsheetml/2006/main">
  <threadedComment ref="AS27" dT="2026-01-27T11:57:20.08" personId="{A3A55A84-665B-4A36-9873-8C9C270B60F2}" id="{B54B92ED-F169-404E-A312-69FA256B398B}">
    <text>Tämä on esimerkki vuorojärjestelmästä. Myös muut vuorojärjestelmät mahdollisia.</text>
  </threadedComment>
</ThreadedComments>
</file>

<file path=xl/threadedComments/threadedComment4.xml><?xml version="1.0" encoding="utf-8"?>
<ThreadedComments xmlns="http://schemas.microsoft.com/office/spreadsheetml/2018/threadedcomments" xmlns:x="http://schemas.openxmlformats.org/spreadsheetml/2006/main">
  <threadedComment ref="BE27" dT="2026-01-27T11:57:09.16" personId="{A3A55A84-665B-4A36-9873-8C9C270B60F2}" id="{E0F9BA14-3E5D-4787-824E-6F4180855147}">
    <text>Tämä on esimerkki vuorojärjestelmästä. Myös muut vuorojärjestelmät mahdollisia.</text>
  </threadedComment>
</ThreadedComments>
</file>

<file path=xl/threadedComments/threadedComment5.xml><?xml version="1.0" encoding="utf-8"?>
<ThreadedComments xmlns="http://schemas.microsoft.com/office/spreadsheetml/2018/threadedcomments" xmlns:x="http://schemas.openxmlformats.org/spreadsheetml/2006/main">
  <threadedComment ref="AS27" dT="2026-01-27T11:57:03.41" personId="{A3A55A84-665B-4A36-9873-8C9C270B60F2}" id="{C01A486D-852E-4104-AFE8-41CF77E40F43}">
    <text>Tämä on esimerkki vuorojärjestelmästä. Myös muut vuorojärjestelmät mahdollisia.</text>
  </threadedComment>
</ThreadedComments>
</file>

<file path=xl/threadedComments/threadedComment6.xml><?xml version="1.0" encoding="utf-8"?>
<ThreadedComments xmlns="http://schemas.microsoft.com/office/spreadsheetml/2018/threadedcomments" xmlns:x="http://schemas.openxmlformats.org/spreadsheetml/2006/main">
  <threadedComment ref="AS19" dT="2026-01-27T11:26:30.86" personId="{A3A55A84-665B-4A36-9873-8C9C270B60F2}" id="{49F25169-67B2-4007-85F3-6B508D7FF6C0}">
    <text xml:space="preserve">Tässä työvuorokalenterissa ei ole käytössä puolikkaita pekkasia, tämän johdosta vuosityöaika jää neljä tuntia plussalle. </text>
  </threadedComment>
  <threadedComment ref="AS28" dT="2026-01-27T11:56:47.06" personId="{A3A55A84-665B-4A36-9873-8C9C270B60F2}" id="{4DF8510A-5909-4F5F-B58F-E5F7BC1D0748}">
    <text xml:space="preserve">Tämä on esimerkki vuorojärjestelmästä. Myös muut vuorojärjestelmät mahdollisia. </text>
  </threadedComment>
</ThreadedComments>
</file>

<file path=xl/threadedComments/threadedComment7.xml><?xml version="1.0" encoding="utf-8"?>
<ThreadedComments xmlns="http://schemas.microsoft.com/office/spreadsheetml/2018/threadedcomments" xmlns:x="http://schemas.openxmlformats.org/spreadsheetml/2006/main">
  <threadedComment ref="AY26" dT="2026-01-27T11:56:51.96" personId="{A3A55A84-665B-4A36-9873-8C9C270B60F2}" id="{E8E184C3-714A-408A-83F8-3959B6B288A4}">
    <text>Tämä on esimerkki vuorojärjestelmästä. Myös muut vuorojärjestelmät mahdollisia.</text>
  </threadedComment>
</ThreadedComments>
</file>

<file path=xl/threadedComments/threadedComment8.xml><?xml version="1.0" encoding="utf-8"?>
<ThreadedComments xmlns="http://schemas.microsoft.com/office/spreadsheetml/2018/threadedcomments" xmlns:x="http://schemas.openxmlformats.org/spreadsheetml/2006/main">
  <threadedComment ref="BF13" dT="2026-01-19T08:14:45.46" personId="{A3A55A84-665B-4A36-9873-8C9C270B60F2}" id="{58C2B097-601C-4D94-9C55-19FCDD99A22E}">
    <text xml:space="preserve">TES: Jos lomakautena 2.5.–30.9. välisenä aikana annettavaan lomajaksoon sisältyy sunnuntaiden lisäksi muita lakisääteisesti lomapäiviksi kelpaamattomia päiviä, määräytyy työehtosopimuksen 9 § 2. kohdan tarkoittama työaika näitä päiviä vastaten lyhyemmäksi. </text>
  </threadedComment>
  <threadedComment ref="BG13" dT="2026-01-19T11:35:41.89" personId="{A3A55A84-665B-4A36-9873-8C9C270B60F2}" id="{79B0D93F-EAD5-42AF-A701-2402A4C57FAB}">
    <text xml:space="preserve">TES: Jos lomakautena 2.5.–30.9. välisenä aikana annettavaan lomajaksoon sisältyy sunnuntaiden lisäksi muita lakisääteisesti lomapäiviksi kelpaamattomia päiviä, määräytyy työehtosopimuksen 9 § 2. kohdan tarkoittama työaika näitä päiviä vastaten lyhyemmäksi. 
</text>
  </threadedComment>
  <threadedComment ref="AP21" dT="2026-01-19T08:14:59.87" personId="{A3A55A84-665B-4A36-9873-8C9C270B60F2}" id="{CE4CE4F2-F3AE-43E6-959F-1C72B92E35FF}">
    <text>Ks. Kommentti solusta BF13</text>
  </threadedComment>
  <threadedComment ref="AZ26" dT="2026-01-19T11:36:03.94" personId="{A3A55A84-665B-4A36-9873-8C9C270B60F2}" id="{0B19BCDE-DE24-42CA-9FFC-1B225402F4F1}">
    <text>Ks. Kommentti solusta BG13</text>
  </threadedComment>
  <threadedComment ref="BE27" dT="2026-01-27T11:56:54.91" personId="{A3A55A84-665B-4A36-9873-8C9C270B60F2}" id="{F1239708-B237-4163-BD56-97B9B47B7AD6}">
    <text>Tämä on esimerkki vuorojärjestelmästä. Myös muut vuorojärjestelmät mahdollisia.</text>
  </threadedComment>
</ThreadedComments>
</file>

<file path=xl/threadedComments/threadedComment9.xml><?xml version="1.0" encoding="utf-8"?>
<ThreadedComments xmlns="http://schemas.microsoft.com/office/spreadsheetml/2018/threadedcomments" xmlns:x="http://schemas.openxmlformats.org/spreadsheetml/2006/main">
  <threadedComment ref="CJ503" dT="2022-12-01T08:40:56.05" personId="{FA777ACB-A11E-406F-AA37-4BADCEE46C72}" id="{CF8D49D9-F58C-452E-BBB1-35B802E303B3}">
    <text xml:space="preserve">TES 32§ 2. kohta
Jos lomakautena 2.5. – 30.9. välisenä aikana annettavaan lomajaksoon sisältyy sunnuntaiden lisäksi muita lakisääteisesti lomapäiviksi
kelpaamattomia päiviä, määräytyy työehtosopimuksen 9 § 2. kohdan
tarkoittama työaika näitä päiviä vastaten lyhyemmäksi. </text>
  </threadedComment>
  <threadedComment ref="CB518" dT="2022-12-01T08:52:37.12" personId="{FA777ACB-A11E-406F-AA37-4BADCEE46C72}" id="{FA5C6096-9AD0-4748-8C39-E60556EC63AE}">
    <text>Katso kommentti 4-vuoron "työpäivät vuodessa" solusta x</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ru.reinikainen@proliitto.fi,%20puh.%20050%20581%204371" TargetMode="External"/><Relationship Id="rId1" Type="http://schemas.openxmlformats.org/officeDocument/2006/relationships/hyperlink" Target="mailto:sampo.pehkonen@kemianteollisuus.fi,%20puh.%20040%207634%20700"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bin"/><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1C00-1AFA-49DD-A71A-CCD7452D32F3}">
  <dimension ref="A1:S94"/>
  <sheetViews>
    <sheetView tabSelected="1" zoomScale="130" zoomScaleNormal="130" workbookViewId="0">
      <selection activeCell="J17" sqref="J17"/>
    </sheetView>
  </sheetViews>
  <sheetFormatPr defaultRowHeight="14.5" x14ac:dyDescent="0.35"/>
  <cols>
    <col min="1" max="16384" width="8.7265625" style="127"/>
  </cols>
  <sheetData>
    <row r="1" spans="1:19" x14ac:dyDescent="0.35">
      <c r="A1" s="126"/>
    </row>
    <row r="2" spans="1:19" x14ac:dyDescent="0.35">
      <c r="A2" s="126"/>
    </row>
    <row r="3" spans="1:19" ht="18.5" x14ac:dyDescent="0.45">
      <c r="A3" s="126"/>
      <c r="B3" s="283" t="s">
        <v>222</v>
      </c>
      <c r="C3" s="281"/>
      <c r="D3" s="281"/>
      <c r="E3" s="281"/>
      <c r="F3" s="281"/>
      <c r="G3" s="281"/>
      <c r="H3" s="281"/>
      <c r="I3" s="126"/>
      <c r="J3" s="280" t="s">
        <v>216</v>
      </c>
      <c r="K3" s="281"/>
      <c r="L3" s="281"/>
      <c r="M3" s="281"/>
      <c r="N3" s="281"/>
      <c r="O3" s="281"/>
      <c r="P3" s="281"/>
      <c r="Q3" s="281"/>
      <c r="R3" s="281"/>
      <c r="S3" s="281"/>
    </row>
    <row r="4" spans="1:19" x14ac:dyDescent="0.35">
      <c r="A4" s="126"/>
    </row>
    <row r="5" spans="1:19" x14ac:dyDescent="0.35">
      <c r="A5" s="126"/>
      <c r="B5" s="127" t="s">
        <v>185</v>
      </c>
      <c r="J5" s="482" t="s">
        <v>218</v>
      </c>
    </row>
    <row r="6" spans="1:19" x14ac:dyDescent="0.35">
      <c r="A6" s="126"/>
      <c r="B6" s="127" t="s">
        <v>186</v>
      </c>
      <c r="J6" s="482" t="s">
        <v>219</v>
      </c>
    </row>
    <row r="7" spans="1:19" x14ac:dyDescent="0.35">
      <c r="A7" s="126"/>
      <c r="B7" s="127" t="s">
        <v>187</v>
      </c>
      <c r="J7" s="482"/>
    </row>
    <row r="8" spans="1:19" x14ac:dyDescent="0.35">
      <c r="A8" s="126"/>
      <c r="J8" s="482" t="s">
        <v>220</v>
      </c>
    </row>
    <row r="9" spans="1:19" x14ac:dyDescent="0.35">
      <c r="A9" s="126"/>
      <c r="B9" s="127" t="s">
        <v>188</v>
      </c>
      <c r="J9" s="482"/>
    </row>
    <row r="10" spans="1:19" x14ac:dyDescent="0.35">
      <c r="A10" s="126"/>
      <c r="B10" s="127" t="s">
        <v>189</v>
      </c>
      <c r="J10" s="482" t="s">
        <v>225</v>
      </c>
    </row>
    <row r="11" spans="1:19" x14ac:dyDescent="0.35">
      <c r="A11" s="126"/>
      <c r="J11" s="482" t="s">
        <v>221</v>
      </c>
    </row>
    <row r="12" spans="1:19" x14ac:dyDescent="0.35">
      <c r="A12" s="126"/>
      <c r="B12" s="127" t="s">
        <v>190</v>
      </c>
      <c r="J12" s="482"/>
    </row>
    <row r="13" spans="1:19" x14ac:dyDescent="0.35">
      <c r="A13" s="126"/>
      <c r="B13" s="127" t="s">
        <v>191</v>
      </c>
      <c r="J13" s="483" t="s">
        <v>224</v>
      </c>
    </row>
    <row r="14" spans="1:19" x14ac:dyDescent="0.35">
      <c r="A14" s="126"/>
      <c r="B14" s="127" t="s">
        <v>192</v>
      </c>
    </row>
    <row r="15" spans="1:19" x14ac:dyDescent="0.35">
      <c r="A15" s="126"/>
      <c r="B15" s="127" t="s">
        <v>193</v>
      </c>
      <c r="J15" s="482" t="s">
        <v>223</v>
      </c>
    </row>
    <row r="16" spans="1:19" x14ac:dyDescent="0.35">
      <c r="A16" s="126"/>
      <c r="J16" s="481" t="s">
        <v>226</v>
      </c>
    </row>
    <row r="17" spans="1:10" x14ac:dyDescent="0.35">
      <c r="A17" s="126"/>
      <c r="B17" s="127" t="s">
        <v>197</v>
      </c>
    </row>
    <row r="18" spans="1:10" x14ac:dyDescent="0.35">
      <c r="A18" s="126"/>
      <c r="B18" s="127" t="s">
        <v>194</v>
      </c>
    </row>
    <row r="19" spans="1:10" x14ac:dyDescent="0.35">
      <c r="A19" s="126"/>
      <c r="B19" s="127" t="s">
        <v>195</v>
      </c>
    </row>
    <row r="20" spans="1:10" x14ac:dyDescent="0.35">
      <c r="A20" s="126"/>
    </row>
    <row r="21" spans="1:10" x14ac:dyDescent="0.35">
      <c r="A21" s="126"/>
      <c r="B21" s="280" t="s">
        <v>199</v>
      </c>
      <c r="C21" s="280"/>
      <c r="D21" s="280"/>
      <c r="E21" s="280"/>
      <c r="F21" s="280"/>
      <c r="G21" s="280"/>
    </row>
    <row r="22" spans="1:10" x14ac:dyDescent="0.35">
      <c r="A22" s="126"/>
      <c r="B22" s="282" t="s">
        <v>196</v>
      </c>
    </row>
    <row r="23" spans="1:10" x14ac:dyDescent="0.35">
      <c r="A23" s="126"/>
      <c r="B23" s="282" t="s">
        <v>198</v>
      </c>
      <c r="J23" s="477"/>
    </row>
    <row r="24" spans="1:10" x14ac:dyDescent="0.35">
      <c r="A24" s="126"/>
    </row>
    <row r="25" spans="1:10" x14ac:dyDescent="0.35">
      <c r="A25" s="126"/>
    </row>
    <row r="26" spans="1:10" x14ac:dyDescent="0.35">
      <c r="A26" s="126"/>
    </row>
    <row r="27" spans="1:10" x14ac:dyDescent="0.35">
      <c r="A27" s="126"/>
    </row>
    <row r="28" spans="1:10" x14ac:dyDescent="0.35">
      <c r="A28" s="126"/>
    </row>
    <row r="29" spans="1:10" x14ac:dyDescent="0.35">
      <c r="A29" s="126"/>
    </row>
    <row r="30" spans="1:10" x14ac:dyDescent="0.35">
      <c r="A30" s="126"/>
    </row>
    <row r="31" spans="1:10" x14ac:dyDescent="0.35">
      <c r="A31" s="126"/>
    </row>
    <row r="32" spans="1:10" x14ac:dyDescent="0.35">
      <c r="A32" s="126"/>
    </row>
    <row r="33" spans="1:1" x14ac:dyDescent="0.35">
      <c r="A33" s="126"/>
    </row>
    <row r="34" spans="1:1" x14ac:dyDescent="0.35">
      <c r="A34" s="126"/>
    </row>
    <row r="35" spans="1:1" x14ac:dyDescent="0.35">
      <c r="A35" s="126"/>
    </row>
    <row r="36" spans="1:1" x14ac:dyDescent="0.35">
      <c r="A36" s="126"/>
    </row>
    <row r="37" spans="1:1" x14ac:dyDescent="0.35">
      <c r="A37" s="126"/>
    </row>
    <row r="38" spans="1:1" x14ac:dyDescent="0.35">
      <c r="A38" s="126"/>
    </row>
    <row r="39" spans="1:1" x14ac:dyDescent="0.35">
      <c r="A39" s="126"/>
    </row>
    <row r="40" spans="1:1" x14ac:dyDescent="0.35">
      <c r="A40" s="126"/>
    </row>
    <row r="41" spans="1:1" x14ac:dyDescent="0.35">
      <c r="A41" s="126"/>
    </row>
    <row r="42" spans="1:1" x14ac:dyDescent="0.35">
      <c r="A42" s="126"/>
    </row>
    <row r="43" spans="1:1" x14ac:dyDescent="0.35">
      <c r="A43" s="126"/>
    </row>
    <row r="44" spans="1:1" x14ac:dyDescent="0.35">
      <c r="A44" s="126"/>
    </row>
    <row r="45" spans="1:1" x14ac:dyDescent="0.35">
      <c r="A45" s="126"/>
    </row>
    <row r="46" spans="1:1" x14ac:dyDescent="0.35">
      <c r="A46" s="126"/>
    </row>
    <row r="47" spans="1:1" x14ac:dyDescent="0.35">
      <c r="A47" s="126"/>
    </row>
    <row r="48" spans="1:1" x14ac:dyDescent="0.35">
      <c r="A48" s="126"/>
    </row>
    <row r="49" spans="1:1" x14ac:dyDescent="0.35">
      <c r="A49" s="126"/>
    </row>
    <row r="50" spans="1:1" x14ac:dyDescent="0.35">
      <c r="A50" s="126"/>
    </row>
    <row r="51" spans="1:1" x14ac:dyDescent="0.35">
      <c r="A51" s="126"/>
    </row>
    <row r="52" spans="1:1" x14ac:dyDescent="0.35">
      <c r="A52" s="126"/>
    </row>
    <row r="53" spans="1:1" x14ac:dyDescent="0.35">
      <c r="A53" s="126"/>
    </row>
    <row r="54" spans="1:1" x14ac:dyDescent="0.35">
      <c r="A54" s="126"/>
    </row>
    <row r="55" spans="1:1" x14ac:dyDescent="0.35">
      <c r="A55" s="126"/>
    </row>
    <row r="56" spans="1:1" x14ac:dyDescent="0.35">
      <c r="A56" s="126"/>
    </row>
    <row r="57" spans="1:1" x14ac:dyDescent="0.35">
      <c r="A57" s="126"/>
    </row>
    <row r="58" spans="1:1" x14ac:dyDescent="0.35">
      <c r="A58" s="126"/>
    </row>
    <row r="59" spans="1:1" x14ac:dyDescent="0.35">
      <c r="A59" s="126"/>
    </row>
    <row r="60" spans="1:1" x14ac:dyDescent="0.35">
      <c r="A60" s="126"/>
    </row>
    <row r="61" spans="1:1" x14ac:dyDescent="0.35">
      <c r="A61" s="126"/>
    </row>
    <row r="62" spans="1:1" x14ac:dyDescent="0.35">
      <c r="A62" s="126"/>
    </row>
    <row r="63" spans="1:1" x14ac:dyDescent="0.35">
      <c r="A63" s="126"/>
    </row>
    <row r="64" spans="1:1" x14ac:dyDescent="0.35">
      <c r="A64" s="126"/>
    </row>
    <row r="65" spans="1:1" x14ac:dyDescent="0.35">
      <c r="A65" s="126"/>
    </row>
    <row r="66" spans="1:1" x14ac:dyDescent="0.35">
      <c r="A66" s="126"/>
    </row>
    <row r="67" spans="1:1" x14ac:dyDescent="0.35">
      <c r="A67" s="126"/>
    </row>
    <row r="68" spans="1:1" x14ac:dyDescent="0.35">
      <c r="A68" s="126"/>
    </row>
    <row r="69" spans="1:1" x14ac:dyDescent="0.35">
      <c r="A69" s="126"/>
    </row>
    <row r="70" spans="1:1" x14ac:dyDescent="0.35">
      <c r="A70" s="126"/>
    </row>
    <row r="71" spans="1:1" x14ac:dyDescent="0.35">
      <c r="A71" s="126"/>
    </row>
    <row r="72" spans="1:1" x14ac:dyDescent="0.35">
      <c r="A72" s="126"/>
    </row>
    <row r="73" spans="1:1" x14ac:dyDescent="0.35">
      <c r="A73" s="126"/>
    </row>
    <row r="74" spans="1:1" x14ac:dyDescent="0.35">
      <c r="A74" s="126"/>
    </row>
    <row r="75" spans="1:1" x14ac:dyDescent="0.35">
      <c r="A75" s="126"/>
    </row>
    <row r="76" spans="1:1" x14ac:dyDescent="0.35">
      <c r="A76" s="126"/>
    </row>
    <row r="77" spans="1:1" x14ac:dyDescent="0.35">
      <c r="A77" s="126"/>
    </row>
    <row r="78" spans="1:1" x14ac:dyDescent="0.35">
      <c r="A78" s="126"/>
    </row>
    <row r="79" spans="1:1" x14ac:dyDescent="0.35">
      <c r="A79" s="126"/>
    </row>
    <row r="80" spans="1:1" x14ac:dyDescent="0.35">
      <c r="A80" s="126"/>
    </row>
    <row r="81" spans="1:1" x14ac:dyDescent="0.35">
      <c r="A81" s="126"/>
    </row>
    <row r="82" spans="1:1" x14ac:dyDescent="0.35">
      <c r="A82" s="126"/>
    </row>
    <row r="83" spans="1:1" x14ac:dyDescent="0.35">
      <c r="A83" s="126"/>
    </row>
    <row r="84" spans="1:1" x14ac:dyDescent="0.35">
      <c r="A84" s="126"/>
    </row>
    <row r="85" spans="1:1" x14ac:dyDescent="0.35">
      <c r="A85" s="126"/>
    </row>
    <row r="86" spans="1:1" x14ac:dyDescent="0.35">
      <c r="A86" s="126"/>
    </row>
    <row r="87" spans="1:1" x14ac:dyDescent="0.35">
      <c r="A87" s="126"/>
    </row>
    <row r="88" spans="1:1" x14ac:dyDescent="0.35">
      <c r="A88" s="126"/>
    </row>
    <row r="89" spans="1:1" x14ac:dyDescent="0.35">
      <c r="A89" s="126"/>
    </row>
    <row r="90" spans="1:1" x14ac:dyDescent="0.35">
      <c r="A90" s="126"/>
    </row>
    <row r="91" spans="1:1" x14ac:dyDescent="0.35">
      <c r="A91" s="126"/>
    </row>
    <row r="92" spans="1:1" x14ac:dyDescent="0.35">
      <c r="A92" s="126"/>
    </row>
    <row r="93" spans="1:1" x14ac:dyDescent="0.35">
      <c r="A93" s="126"/>
    </row>
    <row r="94" spans="1:1" x14ac:dyDescent="0.35">
      <c r="A94" s="126"/>
    </row>
  </sheetData>
  <hyperlinks>
    <hyperlink ref="B22" r:id="rId1" xr:uid="{D5164DB2-A3B7-4FEC-B7D7-9989594C8FE4}"/>
    <hyperlink ref="B23" r:id="rId2" xr:uid="{2EF23332-7A4E-413F-B719-684259516AFF}"/>
  </hyperlinks>
  <pageMargins left="0.7" right="0.7" top="0.75" bottom="0.75" header="0.3" footer="0.3"/>
  <pageSetup paperSize="0"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24CF-8007-4E5D-8CB3-1298EF4B53C6}">
  <dimension ref="A1:CA96"/>
  <sheetViews>
    <sheetView zoomScale="70" zoomScaleNormal="70" workbookViewId="0">
      <selection activeCell="BE39" sqref="BE39"/>
    </sheetView>
  </sheetViews>
  <sheetFormatPr defaultRowHeight="14.5" x14ac:dyDescent="0.35"/>
  <cols>
    <col min="1" max="2" width="9.1796875" style="1"/>
    <col min="3" max="3" width="4" bestFit="1" customWidth="1"/>
    <col min="4" max="4" width="2.1796875" bestFit="1" customWidth="1"/>
    <col min="5" max="5" width="5.453125" customWidth="1"/>
    <col min="6" max="10" width="4" bestFit="1" customWidth="1"/>
    <col min="11" max="11" width="2" customWidth="1"/>
    <col min="12" max="12" width="4" bestFit="1" customWidth="1"/>
    <col min="13" max="13" width="2.1796875" bestFit="1" customWidth="1"/>
    <col min="14" max="14" width="3.7265625" bestFit="1" customWidth="1"/>
    <col min="15" max="18" width="3" customWidth="1"/>
    <col min="19" max="19" width="4" bestFit="1" customWidth="1"/>
    <col min="20" max="20" width="2" customWidth="1"/>
    <col min="21" max="21" width="4" bestFit="1" customWidth="1"/>
    <col min="22" max="22" width="2.1796875" bestFit="1" customWidth="1"/>
    <col min="23" max="23" width="3.7265625" bestFit="1" customWidth="1"/>
    <col min="24" max="28" width="3" customWidth="1"/>
    <col min="29" max="29" width="2" customWidth="1"/>
    <col min="30" max="30" width="4" bestFit="1" customWidth="1"/>
    <col min="31" max="31" width="2.1796875" bestFit="1" customWidth="1"/>
    <col min="32" max="32" width="3.7265625" bestFit="1" customWidth="1"/>
    <col min="33" max="37" width="3" customWidth="1"/>
    <col min="38" max="38" width="2" customWidth="1"/>
    <col min="39" max="39" width="4" bestFit="1" customWidth="1"/>
    <col min="40" max="40" width="2.1796875" bestFit="1" customWidth="1"/>
    <col min="41" max="41" width="3.7265625" bestFit="1" customWidth="1"/>
    <col min="42" max="46" width="3" customWidth="1"/>
    <col min="47" max="47" width="2" customWidth="1"/>
    <col min="48" max="48" width="4" bestFit="1" customWidth="1"/>
    <col min="49" max="49" width="2.1796875" bestFit="1" customWidth="1"/>
    <col min="50" max="50" width="3.7265625" bestFit="1" customWidth="1"/>
    <col min="51" max="55" width="3" customWidth="1"/>
    <col min="56" max="56" width="9.1796875" customWidth="1"/>
    <col min="57" max="57" width="13.90625" customWidth="1"/>
    <col min="58" max="63" width="9.1796875"/>
    <col min="64" max="69" width="9.1796875" style="1"/>
    <col min="70" max="79" width="8.7265625" style="1"/>
  </cols>
  <sheetData>
    <row r="1" spans="3:63" x14ac:dyDescent="0.3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3:63" ht="15" customHeight="1" x14ac:dyDescent="0.35">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3:63" ht="15" customHeight="1" x14ac:dyDescent="0.35">
      <c r="C3" s="438" t="s">
        <v>209</v>
      </c>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1"/>
      <c r="BE3" s="449" t="s">
        <v>177</v>
      </c>
      <c r="BF3" s="449"/>
      <c r="BG3" s="449"/>
      <c r="BH3" s="449"/>
      <c r="BI3" s="449"/>
      <c r="BJ3" s="47"/>
      <c r="BK3" s="1"/>
    </row>
    <row r="4" spans="3:63" ht="15" thickBot="1" x14ac:dyDescent="0.4">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1"/>
      <c r="BE4" s="450"/>
      <c r="BF4" s="450"/>
      <c r="BG4" s="450"/>
      <c r="BH4" s="450"/>
      <c r="BI4" s="450"/>
      <c r="BJ4" s="46"/>
      <c r="BK4" s="1"/>
    </row>
    <row r="5" spans="3:63" ht="16" thickBot="1" x14ac:dyDescent="0.4">
      <c r="C5" s="1"/>
      <c r="D5" s="232"/>
      <c r="E5" s="233"/>
      <c r="F5" s="233"/>
      <c r="G5" s="233"/>
      <c r="H5" s="233"/>
      <c r="I5" s="233"/>
      <c r="J5" s="233"/>
      <c r="K5" s="233"/>
      <c r="L5" s="1"/>
      <c r="M5" s="232"/>
      <c r="N5" s="233"/>
      <c r="O5" s="233"/>
      <c r="P5" s="233"/>
      <c r="Q5" s="233"/>
      <c r="R5" s="233"/>
      <c r="S5" s="233"/>
      <c r="T5" s="233"/>
      <c r="U5" s="1"/>
      <c r="V5" s="232"/>
      <c r="W5" s="233"/>
      <c r="X5" s="233"/>
      <c r="Y5" s="233"/>
      <c r="Z5" s="233"/>
      <c r="AA5" s="233"/>
      <c r="AB5" s="233"/>
      <c r="AC5" s="233"/>
      <c r="AD5" s="1"/>
      <c r="AE5" s="232"/>
      <c r="AF5" s="233"/>
      <c r="AG5" s="233"/>
      <c r="AH5" s="233"/>
      <c r="AI5" s="233"/>
      <c r="AJ5" s="233"/>
      <c r="AK5" s="233"/>
      <c r="AL5" s="233"/>
      <c r="AM5" s="1"/>
      <c r="AN5" s="232"/>
      <c r="AO5" s="233"/>
      <c r="AP5" s="233"/>
      <c r="AQ5" s="233"/>
      <c r="AR5" s="233"/>
      <c r="AS5" s="233"/>
      <c r="AT5" s="233"/>
      <c r="AU5" s="233"/>
      <c r="AV5" s="1"/>
      <c r="AW5" s="232"/>
      <c r="AX5" s="233"/>
      <c r="AY5" s="233"/>
      <c r="AZ5" s="233"/>
      <c r="BA5" s="233"/>
      <c r="BB5" s="233"/>
      <c r="BC5" s="233"/>
      <c r="BD5" s="1"/>
      <c r="BE5" s="1"/>
      <c r="BF5" s="1"/>
      <c r="BG5" s="1"/>
      <c r="BH5" s="1"/>
      <c r="BI5" s="1"/>
      <c r="BJ5" s="1"/>
      <c r="BK5" s="1"/>
    </row>
    <row r="6" spans="3:63" x14ac:dyDescent="0.35">
      <c r="C6" s="433" t="s">
        <v>116</v>
      </c>
      <c r="D6" s="434"/>
      <c r="E6" s="434"/>
      <c r="F6" s="434"/>
      <c r="G6" s="434"/>
      <c r="H6" s="434"/>
      <c r="I6" s="434"/>
      <c r="J6" s="435"/>
      <c r="K6" s="246"/>
      <c r="L6" s="433" t="s">
        <v>117</v>
      </c>
      <c r="M6" s="434"/>
      <c r="N6" s="434"/>
      <c r="O6" s="434"/>
      <c r="P6" s="434"/>
      <c r="Q6" s="434"/>
      <c r="R6" s="434"/>
      <c r="S6" s="435"/>
      <c r="T6" s="246"/>
      <c r="U6" s="433" t="s">
        <v>118</v>
      </c>
      <c r="V6" s="434"/>
      <c r="W6" s="434"/>
      <c r="X6" s="434"/>
      <c r="Y6" s="434"/>
      <c r="Z6" s="434"/>
      <c r="AA6" s="434"/>
      <c r="AB6" s="435"/>
      <c r="AC6" s="246"/>
      <c r="AD6" s="433" t="s">
        <v>119</v>
      </c>
      <c r="AE6" s="434"/>
      <c r="AF6" s="434"/>
      <c r="AG6" s="434"/>
      <c r="AH6" s="434"/>
      <c r="AI6" s="434"/>
      <c r="AJ6" s="434"/>
      <c r="AK6" s="435"/>
      <c r="AL6" s="246"/>
      <c r="AM6" s="433" t="s">
        <v>120</v>
      </c>
      <c r="AN6" s="434"/>
      <c r="AO6" s="434"/>
      <c r="AP6" s="434"/>
      <c r="AQ6" s="434"/>
      <c r="AR6" s="434"/>
      <c r="AS6" s="434"/>
      <c r="AT6" s="435"/>
      <c r="AU6" s="246"/>
      <c r="AV6" s="433" t="s">
        <v>121</v>
      </c>
      <c r="AW6" s="434"/>
      <c r="AX6" s="434"/>
      <c r="AY6" s="434"/>
      <c r="AZ6" s="434"/>
      <c r="BA6" s="434"/>
      <c r="BB6" s="434"/>
      <c r="BC6" s="435"/>
      <c r="BD6" s="1"/>
      <c r="BE6" s="118"/>
      <c r="BF6" s="234" t="s">
        <v>107</v>
      </c>
      <c r="BG6" s="234" t="s">
        <v>110</v>
      </c>
      <c r="BH6" s="234" t="s">
        <v>111</v>
      </c>
      <c r="BI6" s="234" t="s">
        <v>112</v>
      </c>
      <c r="BJ6" s="234" t="s">
        <v>113</v>
      </c>
      <c r="BK6" s="1"/>
    </row>
    <row r="7" spans="3:63" ht="16" thickBot="1" x14ac:dyDescent="0.4">
      <c r="C7" s="316"/>
      <c r="D7" s="317"/>
      <c r="E7" s="312"/>
      <c r="F7" s="256" t="s">
        <v>122</v>
      </c>
      <c r="G7" s="256" t="s">
        <v>123</v>
      </c>
      <c r="H7" s="256" t="s">
        <v>124</v>
      </c>
      <c r="I7" s="256" t="s">
        <v>125</v>
      </c>
      <c r="J7" s="257" t="s">
        <v>126</v>
      </c>
      <c r="K7" s="155"/>
      <c r="L7" s="316"/>
      <c r="M7" s="317"/>
      <c r="N7" s="312"/>
      <c r="O7" s="256" t="s">
        <v>122</v>
      </c>
      <c r="P7" s="256" t="s">
        <v>123</v>
      </c>
      <c r="Q7" s="256" t="s">
        <v>124</v>
      </c>
      <c r="R7" s="256" t="s">
        <v>125</v>
      </c>
      <c r="S7" s="257" t="s">
        <v>126</v>
      </c>
      <c r="T7" s="155"/>
      <c r="U7" s="316"/>
      <c r="V7" s="317"/>
      <c r="W7" s="312"/>
      <c r="X7" s="256" t="s">
        <v>122</v>
      </c>
      <c r="Y7" s="256" t="s">
        <v>123</v>
      </c>
      <c r="Z7" s="256" t="s">
        <v>124</v>
      </c>
      <c r="AA7" s="256" t="s">
        <v>125</v>
      </c>
      <c r="AB7" s="257" t="s">
        <v>126</v>
      </c>
      <c r="AC7" s="155"/>
      <c r="AD7" s="311"/>
      <c r="AE7" s="29"/>
      <c r="AF7" s="312"/>
      <c r="AG7" s="219" t="s">
        <v>122</v>
      </c>
      <c r="AH7" s="219" t="s">
        <v>123</v>
      </c>
      <c r="AI7" s="219" t="s">
        <v>124</v>
      </c>
      <c r="AJ7" s="219" t="s">
        <v>125</v>
      </c>
      <c r="AK7" s="31" t="s">
        <v>126</v>
      </c>
      <c r="AL7" s="155"/>
      <c r="AM7" s="311"/>
      <c r="AN7" s="29"/>
      <c r="AO7" s="312"/>
      <c r="AP7" s="219" t="s">
        <v>122</v>
      </c>
      <c r="AQ7" s="219" t="s">
        <v>123</v>
      </c>
      <c r="AR7" s="219" t="s">
        <v>124</v>
      </c>
      <c r="AS7" s="219" t="s">
        <v>125</v>
      </c>
      <c r="AT7" s="31" t="s">
        <v>126</v>
      </c>
      <c r="AU7" s="155"/>
      <c r="AV7" s="311"/>
      <c r="AW7" s="29"/>
      <c r="AX7" s="312"/>
      <c r="AY7" s="219" t="s">
        <v>122</v>
      </c>
      <c r="AZ7" s="219" t="s">
        <v>123</v>
      </c>
      <c r="BA7" s="219" t="s">
        <v>124</v>
      </c>
      <c r="BB7" s="219" t="s">
        <v>125</v>
      </c>
      <c r="BC7" s="31" t="s">
        <v>126</v>
      </c>
      <c r="BD7" s="155"/>
      <c r="BE7" s="235"/>
      <c r="BF7" s="235"/>
      <c r="BG7" s="235"/>
      <c r="BH7" s="235"/>
      <c r="BI7" s="235"/>
      <c r="BJ7" s="235"/>
      <c r="BK7" s="155"/>
    </row>
    <row r="8" spans="3:63" ht="15.5" x14ac:dyDescent="0.35">
      <c r="C8" s="313">
        <v>40909</v>
      </c>
      <c r="D8" s="372"/>
      <c r="E8" s="315" t="s">
        <v>153</v>
      </c>
      <c r="F8" s="373"/>
      <c r="G8" s="307" t="s">
        <v>149</v>
      </c>
      <c r="H8" s="307" t="s">
        <v>201</v>
      </c>
      <c r="I8" s="307" t="s">
        <v>147</v>
      </c>
      <c r="J8" s="244"/>
      <c r="K8" s="233"/>
      <c r="L8" s="357">
        <v>40940</v>
      </c>
      <c r="M8" s="358"/>
      <c r="N8" s="332" t="s">
        <v>146</v>
      </c>
      <c r="O8" s="359"/>
      <c r="P8" s="333" t="s">
        <v>149</v>
      </c>
      <c r="Q8" s="333" t="s">
        <v>201</v>
      </c>
      <c r="R8" s="333" t="s">
        <v>147</v>
      </c>
      <c r="S8" s="340"/>
      <c r="T8" s="233"/>
      <c r="U8" s="313">
        <v>40969</v>
      </c>
      <c r="V8" s="314"/>
      <c r="W8" s="315" t="s">
        <v>146</v>
      </c>
      <c r="X8" s="307" t="s">
        <v>149</v>
      </c>
      <c r="Y8" s="307" t="s">
        <v>201</v>
      </c>
      <c r="Z8" s="307" t="s">
        <v>147</v>
      </c>
      <c r="AA8" s="307"/>
      <c r="AB8" s="244"/>
      <c r="AC8" s="233"/>
      <c r="AD8" s="284">
        <v>41000</v>
      </c>
      <c r="AE8" s="285"/>
      <c r="AF8" s="309" t="s">
        <v>150</v>
      </c>
      <c r="AG8" s="286"/>
      <c r="AH8" s="289" t="s">
        <v>149</v>
      </c>
      <c r="AI8" s="289" t="s">
        <v>201</v>
      </c>
      <c r="AJ8" s="289" t="s">
        <v>147</v>
      </c>
      <c r="AK8" s="287"/>
      <c r="AL8" s="233"/>
      <c r="AM8" s="284">
        <v>41030</v>
      </c>
      <c r="AN8" s="285"/>
      <c r="AO8" s="309" t="s">
        <v>156</v>
      </c>
      <c r="AP8" s="286"/>
      <c r="AQ8" s="286" t="s">
        <v>149</v>
      </c>
      <c r="AR8" s="289" t="s">
        <v>201</v>
      </c>
      <c r="AS8" s="289" t="s">
        <v>147</v>
      </c>
      <c r="AT8" s="287"/>
      <c r="AU8" s="233"/>
      <c r="AV8" s="284">
        <v>41061</v>
      </c>
      <c r="AW8" s="285"/>
      <c r="AX8" s="309" t="s">
        <v>152</v>
      </c>
      <c r="AY8" s="354" t="s">
        <v>154</v>
      </c>
      <c r="AZ8" s="289" t="s">
        <v>149</v>
      </c>
      <c r="BA8" s="289" t="s">
        <v>201</v>
      </c>
      <c r="BB8" s="289" t="s">
        <v>147</v>
      </c>
      <c r="BC8" s="287"/>
      <c r="BD8" s="1"/>
      <c r="BE8" s="118" t="s">
        <v>165</v>
      </c>
      <c r="BF8" s="236">
        <f>(F76+O76+X76+AG76+AP76+AY76+F79+O79+X79+AG79+AP79+AY79)*8</f>
        <v>536</v>
      </c>
      <c r="BG8" s="236">
        <f t="shared" ref="BG8:BJ8" si="0">(G76+P76+Y76+AH76+AQ76+AZ76+G79+P79+Y79+AH79+AQ79+AZ79)*8</f>
        <v>544</v>
      </c>
      <c r="BH8" s="236">
        <f t="shared" si="0"/>
        <v>528</v>
      </c>
      <c r="BI8" s="236">
        <f t="shared" si="0"/>
        <v>544</v>
      </c>
      <c r="BJ8" s="236">
        <f t="shared" si="0"/>
        <v>544</v>
      </c>
      <c r="BK8" s="1"/>
    </row>
    <row r="9" spans="3:63" ht="15.5" x14ac:dyDescent="0.35">
      <c r="C9" s="290">
        <v>40910</v>
      </c>
      <c r="D9" s="291"/>
      <c r="E9" s="118" t="s">
        <v>156</v>
      </c>
      <c r="F9" s="236"/>
      <c r="G9" s="236" t="s">
        <v>149</v>
      </c>
      <c r="H9" s="236" t="s">
        <v>201</v>
      </c>
      <c r="I9" s="236" t="s">
        <v>164</v>
      </c>
      <c r="J9" s="292"/>
      <c r="K9" s="233"/>
      <c r="L9" s="290">
        <v>40941</v>
      </c>
      <c r="M9" s="291"/>
      <c r="N9" s="118" t="s">
        <v>152</v>
      </c>
      <c r="O9" s="236"/>
      <c r="P9" s="236"/>
      <c r="Q9" s="236" t="s">
        <v>149</v>
      </c>
      <c r="R9" s="236" t="s">
        <v>201</v>
      </c>
      <c r="S9" s="292" t="s">
        <v>147</v>
      </c>
      <c r="T9" s="233"/>
      <c r="U9" s="290">
        <v>40970</v>
      </c>
      <c r="V9" s="291"/>
      <c r="W9" s="118" t="s">
        <v>152</v>
      </c>
      <c r="X9" s="236"/>
      <c r="Y9" s="236" t="s">
        <v>149</v>
      </c>
      <c r="Z9" s="236" t="s">
        <v>201</v>
      </c>
      <c r="AA9" s="236" t="s">
        <v>147</v>
      </c>
      <c r="AB9" s="292"/>
      <c r="AC9" s="233"/>
      <c r="AD9" s="290">
        <v>41001</v>
      </c>
      <c r="AE9" s="291"/>
      <c r="AF9" s="118" t="s">
        <v>153</v>
      </c>
      <c r="AG9" s="236"/>
      <c r="AH9" s="236" t="s">
        <v>149</v>
      </c>
      <c r="AI9" s="236" t="s">
        <v>201</v>
      </c>
      <c r="AJ9" s="236" t="s">
        <v>147</v>
      </c>
      <c r="AK9" s="292"/>
      <c r="AL9" s="233"/>
      <c r="AM9" s="290">
        <v>41031</v>
      </c>
      <c r="AN9" s="291"/>
      <c r="AO9" s="118" t="s">
        <v>151</v>
      </c>
      <c r="AP9" s="236"/>
      <c r="AQ9" s="236" t="s">
        <v>149</v>
      </c>
      <c r="AR9" s="236" t="s">
        <v>201</v>
      </c>
      <c r="AS9" s="236" t="s">
        <v>147</v>
      </c>
      <c r="AT9" s="292"/>
      <c r="AU9" s="233"/>
      <c r="AV9" s="290">
        <v>41062</v>
      </c>
      <c r="AW9" s="291"/>
      <c r="AX9" s="118" t="s">
        <v>155</v>
      </c>
      <c r="AY9" s="353" t="s">
        <v>154</v>
      </c>
      <c r="AZ9" s="236"/>
      <c r="BA9" s="236" t="s">
        <v>149</v>
      </c>
      <c r="BB9" s="236" t="s">
        <v>201</v>
      </c>
      <c r="BC9" s="292" t="s">
        <v>147</v>
      </c>
      <c r="BD9" s="1"/>
      <c r="BE9" s="118" t="s">
        <v>160</v>
      </c>
      <c r="BF9" s="236">
        <f t="shared" ref="BF9:BF10" si="1">(F77+O77+X77+AG77+AP77+AY77+F80+O80+X80+AG80+AP80+AY80)*8</f>
        <v>544</v>
      </c>
      <c r="BG9" s="236">
        <f t="shared" ref="BG9:BG10" si="2">(G77+P77+Y77+AH77+AQ77+AZ77+G80+P80+Y80+AH80+AQ80+AZ80)*8</f>
        <v>528</v>
      </c>
      <c r="BH9" s="236">
        <f t="shared" ref="BH9:BH10" si="3">(H77+Q77+Z77+AI77+AR77+BA77+H80+Q80+Z80+AI80+AR80+BA80)*8</f>
        <v>544</v>
      </c>
      <c r="BI9" s="236">
        <f t="shared" ref="BI9:BI10" si="4">(I77+R77+AA77+AJ77+AS77+BB77+I80+R80+AA80+AJ80+AS80+BB80)*8</f>
        <v>560</v>
      </c>
      <c r="BJ9" s="236">
        <f t="shared" ref="BJ9:BJ10" si="5">(J77+S77+AB77+AK77+AT77+BC77+J80+S80+AB80+AK80+AT80+BC80)*8</f>
        <v>544</v>
      </c>
      <c r="BK9" s="1"/>
    </row>
    <row r="10" spans="3:63" ht="15.5" x14ac:dyDescent="0.35">
      <c r="C10" s="290">
        <v>40911</v>
      </c>
      <c r="D10" s="291"/>
      <c r="E10" s="118" t="s">
        <v>151</v>
      </c>
      <c r="F10" s="236"/>
      <c r="G10" s="236"/>
      <c r="H10" s="236" t="s">
        <v>149</v>
      </c>
      <c r="I10" s="236" t="s">
        <v>201</v>
      </c>
      <c r="J10" s="292" t="s">
        <v>164</v>
      </c>
      <c r="K10" s="233"/>
      <c r="L10" s="290">
        <v>40942</v>
      </c>
      <c r="M10" s="291"/>
      <c r="N10" s="118" t="s">
        <v>155</v>
      </c>
      <c r="O10" s="236"/>
      <c r="P10" s="236"/>
      <c r="Q10" s="236" t="s">
        <v>149</v>
      </c>
      <c r="R10" s="236" t="s">
        <v>201</v>
      </c>
      <c r="S10" s="292" t="s">
        <v>147</v>
      </c>
      <c r="T10" s="233"/>
      <c r="U10" s="290">
        <v>40971</v>
      </c>
      <c r="V10" s="291"/>
      <c r="W10" s="118" t="s">
        <v>155</v>
      </c>
      <c r="X10" s="236"/>
      <c r="Y10" s="236" t="s">
        <v>149</v>
      </c>
      <c r="Z10" s="236" t="s">
        <v>201</v>
      </c>
      <c r="AA10" s="236" t="s">
        <v>147</v>
      </c>
      <c r="AB10" s="292"/>
      <c r="AC10" s="233"/>
      <c r="AD10" s="220">
        <v>41002</v>
      </c>
      <c r="AE10" s="221"/>
      <c r="AF10" s="310" t="s">
        <v>156</v>
      </c>
      <c r="AG10" s="222"/>
      <c r="AH10" s="222"/>
      <c r="AI10" s="222" t="s">
        <v>149</v>
      </c>
      <c r="AJ10" s="222" t="s">
        <v>201</v>
      </c>
      <c r="AK10" s="243" t="s">
        <v>147</v>
      </c>
      <c r="AL10" s="233"/>
      <c r="AM10" s="220">
        <v>41032</v>
      </c>
      <c r="AN10" s="227"/>
      <c r="AO10" s="310" t="s">
        <v>146</v>
      </c>
      <c r="AP10" s="222"/>
      <c r="AQ10" s="222"/>
      <c r="AR10" s="222" t="s">
        <v>149</v>
      </c>
      <c r="AS10" s="222" t="s">
        <v>201</v>
      </c>
      <c r="AT10" s="243" t="s">
        <v>147</v>
      </c>
      <c r="AU10" s="233"/>
      <c r="AV10" s="290">
        <v>41063</v>
      </c>
      <c r="AW10" s="291"/>
      <c r="AX10" s="118" t="s">
        <v>150</v>
      </c>
      <c r="AY10" s="353" t="s">
        <v>154</v>
      </c>
      <c r="AZ10" s="236"/>
      <c r="BA10" s="236" t="s">
        <v>149</v>
      </c>
      <c r="BB10" s="236" t="s">
        <v>201</v>
      </c>
      <c r="BC10" s="292" t="s">
        <v>147</v>
      </c>
      <c r="BD10" s="1"/>
      <c r="BE10" s="118" t="s">
        <v>161</v>
      </c>
      <c r="BF10" s="236">
        <f t="shared" si="1"/>
        <v>544</v>
      </c>
      <c r="BG10" s="236">
        <f t="shared" si="2"/>
        <v>544</v>
      </c>
      <c r="BH10" s="236">
        <f t="shared" si="3"/>
        <v>560</v>
      </c>
      <c r="BI10" s="236">
        <f t="shared" si="4"/>
        <v>528</v>
      </c>
      <c r="BJ10" s="236">
        <f t="shared" si="5"/>
        <v>544</v>
      </c>
      <c r="BK10" s="1"/>
    </row>
    <row r="11" spans="3:63" ht="15.5" x14ac:dyDescent="0.35">
      <c r="C11" s="220">
        <v>40912</v>
      </c>
      <c r="D11" s="227"/>
      <c r="E11" s="310" t="s">
        <v>146</v>
      </c>
      <c r="F11" s="222"/>
      <c r="G11" s="222"/>
      <c r="H11" s="222" t="s">
        <v>149</v>
      </c>
      <c r="I11" s="222" t="s">
        <v>201</v>
      </c>
      <c r="J11" s="243" t="s">
        <v>147</v>
      </c>
      <c r="K11" s="233"/>
      <c r="L11" s="290">
        <v>40943</v>
      </c>
      <c r="M11" s="291"/>
      <c r="N11" s="118" t="s">
        <v>150</v>
      </c>
      <c r="O11" s="236" t="s">
        <v>147</v>
      </c>
      <c r="P11" s="236"/>
      <c r="Q11" s="236"/>
      <c r="R11" s="236" t="s">
        <v>149</v>
      </c>
      <c r="S11" s="292" t="s">
        <v>201</v>
      </c>
      <c r="T11" s="233"/>
      <c r="U11" s="290">
        <v>40972</v>
      </c>
      <c r="V11" s="291"/>
      <c r="W11" s="118" t="s">
        <v>150</v>
      </c>
      <c r="X11" s="236"/>
      <c r="Y11" s="236"/>
      <c r="Z11" s="236" t="s">
        <v>149</v>
      </c>
      <c r="AA11" s="236" t="s">
        <v>201</v>
      </c>
      <c r="AB11" s="292" t="s">
        <v>147</v>
      </c>
      <c r="AC11" s="233"/>
      <c r="AD11" s="290">
        <v>41003</v>
      </c>
      <c r="AE11" s="291"/>
      <c r="AF11" s="118" t="s">
        <v>151</v>
      </c>
      <c r="AG11" s="236"/>
      <c r="AH11" s="236"/>
      <c r="AI11" s="236" t="s">
        <v>149</v>
      </c>
      <c r="AJ11" s="236" t="s">
        <v>201</v>
      </c>
      <c r="AK11" s="292" t="s">
        <v>147</v>
      </c>
      <c r="AL11" s="233"/>
      <c r="AM11" s="290">
        <v>41033</v>
      </c>
      <c r="AN11" s="291"/>
      <c r="AO11" s="118" t="s">
        <v>152</v>
      </c>
      <c r="AQ11" s="236"/>
      <c r="AR11" s="236" t="s">
        <v>149</v>
      </c>
      <c r="AS11" s="236" t="s">
        <v>201</v>
      </c>
      <c r="AT11" s="292" t="s">
        <v>147</v>
      </c>
      <c r="AU11" s="233"/>
      <c r="AV11" s="290">
        <v>41064</v>
      </c>
      <c r="AW11" s="291"/>
      <c r="AX11" s="118" t="s">
        <v>153</v>
      </c>
      <c r="AY11" s="353" t="s">
        <v>154</v>
      </c>
      <c r="AZ11" s="236"/>
      <c r="BA11" s="236"/>
      <c r="BB11" s="236" t="s">
        <v>149</v>
      </c>
      <c r="BC11" s="292" t="s">
        <v>201</v>
      </c>
      <c r="BD11" s="1"/>
      <c r="BE11" s="118"/>
      <c r="BF11" s="235"/>
      <c r="BG11" s="235"/>
      <c r="BH11" s="235"/>
      <c r="BI11" s="235"/>
      <c r="BJ11" s="235"/>
      <c r="BK11" s="1"/>
    </row>
    <row r="12" spans="3:63" ht="15.5" x14ac:dyDescent="0.35">
      <c r="C12" s="290">
        <v>40913</v>
      </c>
      <c r="D12" s="291"/>
      <c r="E12" s="118" t="s">
        <v>152</v>
      </c>
      <c r="F12" s="236" t="s">
        <v>147</v>
      </c>
      <c r="G12" s="236"/>
      <c r="H12" s="236"/>
      <c r="I12" s="236" t="s">
        <v>149</v>
      </c>
      <c r="J12" s="292" t="s">
        <v>201</v>
      </c>
      <c r="K12" s="233"/>
      <c r="L12" s="290">
        <v>40944</v>
      </c>
      <c r="M12" s="291"/>
      <c r="N12" s="118" t="s">
        <v>153</v>
      </c>
      <c r="O12" s="236" t="s">
        <v>147</v>
      </c>
      <c r="P12" s="236"/>
      <c r="Q12" s="236"/>
      <c r="R12" s="236" t="s">
        <v>149</v>
      </c>
      <c r="S12" s="292" t="s">
        <v>201</v>
      </c>
      <c r="T12" s="233"/>
      <c r="U12" s="290">
        <v>40973</v>
      </c>
      <c r="V12" s="291"/>
      <c r="W12" s="118" t="s">
        <v>153</v>
      </c>
      <c r="X12" s="236"/>
      <c r="Y12" s="236"/>
      <c r="Z12" s="236" t="s">
        <v>149</v>
      </c>
      <c r="AA12" s="236" t="s">
        <v>201</v>
      </c>
      <c r="AB12" s="292" t="s">
        <v>147</v>
      </c>
      <c r="AC12" s="233"/>
      <c r="AD12" s="220">
        <v>41004</v>
      </c>
      <c r="AE12" s="227"/>
      <c r="AF12" s="310" t="s">
        <v>146</v>
      </c>
      <c r="AG12" s="333" t="s">
        <v>147</v>
      </c>
      <c r="AH12" s="222"/>
      <c r="AI12" s="222"/>
      <c r="AJ12" s="222" t="s">
        <v>149</v>
      </c>
      <c r="AK12" s="243" t="s">
        <v>201</v>
      </c>
      <c r="AL12" s="233"/>
      <c r="AM12" s="290">
        <v>41034</v>
      </c>
      <c r="AN12" s="291"/>
      <c r="AO12" s="118" t="s">
        <v>155</v>
      </c>
      <c r="AP12" s="236" t="s">
        <v>147</v>
      </c>
      <c r="AR12" s="236"/>
      <c r="AS12" s="236" t="s">
        <v>149</v>
      </c>
      <c r="AT12" s="292" t="s">
        <v>201</v>
      </c>
      <c r="AU12" s="233"/>
      <c r="AV12" s="290">
        <v>41065</v>
      </c>
      <c r="AW12" s="291"/>
      <c r="AX12" s="118" t="s">
        <v>156</v>
      </c>
      <c r="AY12" s="236" t="s">
        <v>147</v>
      </c>
      <c r="AZ12" s="236"/>
      <c r="BA12" s="236"/>
      <c r="BB12" s="236" t="s">
        <v>149</v>
      </c>
      <c r="BC12" s="292" t="s">
        <v>201</v>
      </c>
      <c r="BD12" s="1"/>
      <c r="BE12" s="118" t="s">
        <v>166</v>
      </c>
      <c r="BF12" s="236">
        <f>SUM(BF8:BF11)</f>
        <v>1624</v>
      </c>
      <c r="BG12" s="236">
        <f>SUM(BG8:BG11)</f>
        <v>1616</v>
      </c>
      <c r="BH12" s="236">
        <f>SUM(BH8:BH11)</f>
        <v>1632</v>
      </c>
      <c r="BI12" s="236">
        <f>SUM(BI8:BI11)</f>
        <v>1632</v>
      </c>
      <c r="BJ12" s="236">
        <f>SUM(BJ8:BJ11)</f>
        <v>1632</v>
      </c>
      <c r="BK12" s="1"/>
    </row>
    <row r="13" spans="3:63" ht="15.5" x14ac:dyDescent="0.35">
      <c r="C13" s="290">
        <v>40914</v>
      </c>
      <c r="D13" s="291"/>
      <c r="E13" s="118" t="s">
        <v>155</v>
      </c>
      <c r="F13" s="236" t="s">
        <v>147</v>
      </c>
      <c r="G13" s="236"/>
      <c r="H13" s="236"/>
      <c r="I13" s="236" t="s">
        <v>149</v>
      </c>
      <c r="J13" s="292" t="s">
        <v>201</v>
      </c>
      <c r="K13" s="233"/>
      <c r="L13" s="290">
        <v>40945</v>
      </c>
      <c r="M13" s="291"/>
      <c r="N13" s="118" t="s">
        <v>156</v>
      </c>
      <c r="O13" s="236" t="s">
        <v>201</v>
      </c>
      <c r="P13" s="236" t="s">
        <v>147</v>
      </c>
      <c r="Q13" s="236"/>
      <c r="R13" s="236"/>
      <c r="S13" s="292" t="s">
        <v>149</v>
      </c>
      <c r="T13" s="233"/>
      <c r="U13" s="290">
        <v>40974</v>
      </c>
      <c r="V13" s="291"/>
      <c r="W13" s="118" t="s">
        <v>156</v>
      </c>
      <c r="X13" s="236" t="s">
        <v>147</v>
      </c>
      <c r="Y13" s="236"/>
      <c r="Z13" s="236"/>
      <c r="AA13" s="236" t="s">
        <v>149</v>
      </c>
      <c r="AB13" s="292" t="s">
        <v>201</v>
      </c>
      <c r="AC13" s="233"/>
      <c r="AD13" s="220">
        <v>41005</v>
      </c>
      <c r="AE13" s="227"/>
      <c r="AF13" s="310" t="s">
        <v>152</v>
      </c>
      <c r="AG13" s="222" t="s">
        <v>147</v>
      </c>
      <c r="AH13" s="222"/>
      <c r="AI13" s="222"/>
      <c r="AJ13" s="222" t="s">
        <v>149</v>
      </c>
      <c r="AK13" s="243" t="s">
        <v>201</v>
      </c>
      <c r="AL13" s="233"/>
      <c r="AM13" s="290">
        <v>41035</v>
      </c>
      <c r="AN13" s="293"/>
      <c r="AO13" s="118" t="s">
        <v>150</v>
      </c>
      <c r="AP13" s="236" t="s">
        <v>147</v>
      </c>
      <c r="AR13" s="236"/>
      <c r="AS13" s="236" t="s">
        <v>149</v>
      </c>
      <c r="AT13" s="292" t="s">
        <v>201</v>
      </c>
      <c r="AU13" s="233"/>
      <c r="AV13" s="290">
        <v>41066</v>
      </c>
      <c r="AW13" s="293"/>
      <c r="AX13" s="118" t="s">
        <v>151</v>
      </c>
      <c r="AY13" s="236" t="s">
        <v>201</v>
      </c>
      <c r="AZ13" s="236" t="s">
        <v>147</v>
      </c>
      <c r="BA13" s="236"/>
      <c r="BB13" s="236"/>
      <c r="BC13" s="292" t="s">
        <v>149</v>
      </c>
      <c r="BD13" s="1"/>
      <c r="BE13" s="118" t="s">
        <v>167</v>
      </c>
      <c r="BF13" s="236">
        <v>1624</v>
      </c>
      <c r="BG13" s="236">
        <v>1616</v>
      </c>
      <c r="BH13" s="236">
        <v>1632</v>
      </c>
      <c r="BI13" s="236">
        <v>1632</v>
      </c>
      <c r="BJ13" s="236">
        <v>1632</v>
      </c>
      <c r="BK13" s="1"/>
    </row>
    <row r="14" spans="3:63" ht="15.5" x14ac:dyDescent="0.35">
      <c r="C14" s="290">
        <v>40915</v>
      </c>
      <c r="D14" s="291"/>
      <c r="E14" s="118" t="s">
        <v>150</v>
      </c>
      <c r="F14" s="236" t="s">
        <v>201</v>
      </c>
      <c r="G14" s="236" t="s">
        <v>147</v>
      </c>
      <c r="H14" s="236"/>
      <c r="I14" s="236"/>
      <c r="J14" s="292" t="s">
        <v>149</v>
      </c>
      <c r="K14" s="233"/>
      <c r="L14" s="290">
        <v>40946</v>
      </c>
      <c r="M14" s="291"/>
      <c r="N14" s="118" t="s">
        <v>151</v>
      </c>
      <c r="O14" s="236" t="s">
        <v>201</v>
      </c>
      <c r="P14" s="236" t="s">
        <v>147</v>
      </c>
      <c r="Q14" s="236"/>
      <c r="R14" s="236"/>
      <c r="S14" s="292" t="s">
        <v>149</v>
      </c>
      <c r="T14" s="233"/>
      <c r="U14" s="290">
        <v>40975</v>
      </c>
      <c r="V14" s="291"/>
      <c r="W14" s="118" t="s">
        <v>151</v>
      </c>
      <c r="X14" s="118" t="s">
        <v>147</v>
      </c>
      <c r="Y14" s="236"/>
      <c r="Z14" s="236"/>
      <c r="AA14" s="236" t="s">
        <v>149</v>
      </c>
      <c r="AB14" s="292" t="s">
        <v>201</v>
      </c>
      <c r="AC14" s="233"/>
      <c r="AD14" s="290">
        <v>41006</v>
      </c>
      <c r="AE14" s="291"/>
      <c r="AF14" s="118" t="s">
        <v>155</v>
      </c>
      <c r="AG14" s="236" t="s">
        <v>201</v>
      </c>
      <c r="AH14" s="236" t="s">
        <v>147</v>
      </c>
      <c r="AI14" s="236"/>
      <c r="AJ14" s="236"/>
      <c r="AK14" s="292" t="s">
        <v>149</v>
      </c>
      <c r="AL14" s="233"/>
      <c r="AM14" s="290">
        <v>41036</v>
      </c>
      <c r="AN14" s="291"/>
      <c r="AO14" s="118" t="s">
        <v>153</v>
      </c>
      <c r="AP14" s="236" t="s">
        <v>201</v>
      </c>
      <c r="AQ14" s="236"/>
      <c r="AR14" s="236"/>
      <c r="AS14" s="236"/>
      <c r="AT14" s="292" t="s">
        <v>149</v>
      </c>
      <c r="AU14" s="233"/>
      <c r="AV14" s="335">
        <v>41067</v>
      </c>
      <c r="AW14" s="337"/>
      <c r="AX14" s="329" t="s">
        <v>146</v>
      </c>
      <c r="AY14" s="333" t="s">
        <v>201</v>
      </c>
      <c r="AZ14" s="333" t="s">
        <v>147</v>
      </c>
      <c r="BA14" s="333"/>
      <c r="BB14" s="333"/>
      <c r="BC14" s="243" t="s">
        <v>149</v>
      </c>
      <c r="BD14" s="1"/>
      <c r="BE14" s="118"/>
      <c r="BF14" s="118"/>
      <c r="BG14" s="118"/>
      <c r="BH14" s="118"/>
      <c r="BI14" s="118"/>
      <c r="BJ14" s="118"/>
      <c r="BK14" s="1"/>
    </row>
    <row r="15" spans="3:63" ht="15.5" x14ac:dyDescent="0.35">
      <c r="C15" s="290">
        <v>40916</v>
      </c>
      <c r="D15" s="291"/>
      <c r="E15" s="118" t="s">
        <v>153</v>
      </c>
      <c r="F15" s="236" t="s">
        <v>201</v>
      </c>
      <c r="G15" s="236" t="s">
        <v>147</v>
      </c>
      <c r="H15" s="236"/>
      <c r="I15" s="236"/>
      <c r="J15" s="292" t="s">
        <v>149</v>
      </c>
      <c r="K15" s="233"/>
      <c r="L15" s="220">
        <v>40947</v>
      </c>
      <c r="M15" s="337"/>
      <c r="N15" s="329" t="s">
        <v>146</v>
      </c>
      <c r="O15" s="333" t="s">
        <v>149</v>
      </c>
      <c r="P15" s="333" t="s">
        <v>201</v>
      </c>
      <c r="Q15" s="333" t="s">
        <v>147</v>
      </c>
      <c r="R15" s="333"/>
      <c r="S15" s="334"/>
      <c r="T15" s="233"/>
      <c r="U15" s="220">
        <v>40976</v>
      </c>
      <c r="V15" s="337"/>
      <c r="W15" s="329" t="s">
        <v>146</v>
      </c>
      <c r="X15" s="333" t="s">
        <v>201</v>
      </c>
      <c r="Y15" s="333" t="s">
        <v>147</v>
      </c>
      <c r="Z15" s="333"/>
      <c r="AA15" s="333"/>
      <c r="AB15" s="334" t="s">
        <v>149</v>
      </c>
      <c r="AC15" s="233"/>
      <c r="AD15" s="290">
        <v>41007</v>
      </c>
      <c r="AE15" s="291"/>
      <c r="AF15" s="118" t="s">
        <v>150</v>
      </c>
      <c r="AG15" s="236" t="s">
        <v>201</v>
      </c>
      <c r="AH15" s="236" t="s">
        <v>147</v>
      </c>
      <c r="AI15" s="236"/>
      <c r="AJ15" s="236"/>
      <c r="AK15" s="292" t="s">
        <v>149</v>
      </c>
      <c r="AL15" s="233"/>
      <c r="AM15" s="290">
        <v>41037</v>
      </c>
      <c r="AN15" s="291"/>
      <c r="AO15" s="118" t="s">
        <v>156</v>
      </c>
      <c r="AP15" s="236" t="s">
        <v>201</v>
      </c>
      <c r="AQ15" s="236" t="s">
        <v>147</v>
      </c>
      <c r="AR15" s="3"/>
      <c r="AS15" s="3"/>
      <c r="AT15" s="383" t="s">
        <v>149</v>
      </c>
      <c r="AU15" s="233"/>
      <c r="AV15" s="290">
        <v>41068</v>
      </c>
      <c r="AW15" s="291"/>
      <c r="AX15" s="118" t="s">
        <v>152</v>
      </c>
      <c r="AY15" s="236" t="s">
        <v>149</v>
      </c>
      <c r="AZ15" s="353" t="s">
        <v>154</v>
      </c>
      <c r="BA15" s="236" t="s">
        <v>147</v>
      </c>
      <c r="BB15" s="236"/>
      <c r="BC15" s="292"/>
      <c r="BD15" s="1"/>
      <c r="BE15" s="118" t="s">
        <v>168</v>
      </c>
      <c r="BF15" s="236">
        <v>203</v>
      </c>
      <c r="BG15" s="236">
        <v>202</v>
      </c>
      <c r="BH15" s="236">
        <v>204</v>
      </c>
      <c r="BI15" s="247">
        <v>204</v>
      </c>
      <c r="BJ15" s="236">
        <v>204</v>
      </c>
      <c r="BK15" s="1"/>
    </row>
    <row r="16" spans="3:63" ht="15.5" x14ac:dyDescent="0.35">
      <c r="C16" s="290">
        <v>40917</v>
      </c>
      <c r="D16" s="291"/>
      <c r="E16" s="118" t="s">
        <v>156</v>
      </c>
      <c r="F16" s="236" t="s">
        <v>149</v>
      </c>
      <c r="G16" s="236" t="s">
        <v>201</v>
      </c>
      <c r="H16" s="236" t="s">
        <v>147</v>
      </c>
      <c r="I16" s="236"/>
      <c r="J16" s="292"/>
      <c r="K16" s="233"/>
      <c r="L16" s="290">
        <v>40948</v>
      </c>
      <c r="M16" s="291"/>
      <c r="N16" s="118" t="s">
        <v>152</v>
      </c>
      <c r="O16" s="236" t="s">
        <v>149</v>
      </c>
      <c r="P16" s="236" t="s">
        <v>201</v>
      </c>
      <c r="Q16" s="236" t="s">
        <v>147</v>
      </c>
      <c r="R16" s="236"/>
      <c r="S16" s="292"/>
      <c r="T16" s="233"/>
      <c r="U16" s="290">
        <v>40977</v>
      </c>
      <c r="V16" s="291"/>
      <c r="W16" s="118" t="s">
        <v>152</v>
      </c>
      <c r="X16" s="236" t="s">
        <v>201</v>
      </c>
      <c r="Y16" s="236" t="s">
        <v>147</v>
      </c>
      <c r="Z16" s="236"/>
      <c r="AA16" s="236"/>
      <c r="AB16" s="292" t="s">
        <v>149</v>
      </c>
      <c r="AC16" s="233"/>
      <c r="AD16" s="290">
        <v>41008</v>
      </c>
      <c r="AE16" s="291"/>
      <c r="AF16" s="118" t="s">
        <v>153</v>
      </c>
      <c r="AG16" s="236" t="s">
        <v>149</v>
      </c>
      <c r="AH16" s="236" t="s">
        <v>201</v>
      </c>
      <c r="AI16" s="236" t="s">
        <v>147</v>
      </c>
      <c r="AJ16" s="236"/>
      <c r="AK16" s="292"/>
      <c r="AL16" s="233"/>
      <c r="AM16" s="290">
        <v>41038</v>
      </c>
      <c r="AN16" s="291"/>
      <c r="AO16" s="118" t="s">
        <v>151</v>
      </c>
      <c r="AP16" s="236" t="s">
        <v>149</v>
      </c>
      <c r="AQ16" s="236" t="s">
        <v>147</v>
      </c>
      <c r="AR16" s="236" t="s">
        <v>147</v>
      </c>
      <c r="AS16" s="236"/>
      <c r="AT16" s="292"/>
      <c r="AU16" s="233"/>
      <c r="AV16" s="290">
        <v>41069</v>
      </c>
      <c r="AW16" s="291"/>
      <c r="AX16" s="118" t="s">
        <v>155</v>
      </c>
      <c r="AY16" s="236" t="s">
        <v>149</v>
      </c>
      <c r="AZ16" s="353" t="s">
        <v>154</v>
      </c>
      <c r="BA16" s="236" t="s">
        <v>147</v>
      </c>
      <c r="BB16" s="236"/>
      <c r="BC16" s="292"/>
      <c r="BD16" s="1"/>
      <c r="BE16" s="118"/>
      <c r="BF16" s="118"/>
      <c r="BG16" s="118"/>
      <c r="BH16" s="118"/>
      <c r="BI16" s="118"/>
      <c r="BJ16" s="118"/>
      <c r="BK16" s="1"/>
    </row>
    <row r="17" spans="3:63" ht="15.5" x14ac:dyDescent="0.35">
      <c r="C17" s="290">
        <v>40918</v>
      </c>
      <c r="D17" s="291"/>
      <c r="E17" s="118" t="s">
        <v>151</v>
      </c>
      <c r="F17" s="236" t="s">
        <v>149</v>
      </c>
      <c r="G17" s="236" t="s">
        <v>201</v>
      </c>
      <c r="H17" s="236" t="s">
        <v>147</v>
      </c>
      <c r="I17" s="236"/>
      <c r="J17" s="292"/>
      <c r="K17" s="233"/>
      <c r="L17" s="290">
        <v>40949</v>
      </c>
      <c r="M17" s="291"/>
      <c r="N17" s="118" t="s">
        <v>155</v>
      </c>
      <c r="O17" s="236"/>
      <c r="P17" s="236" t="s">
        <v>149</v>
      </c>
      <c r="Q17" s="236" t="s">
        <v>201</v>
      </c>
      <c r="R17" s="236" t="s">
        <v>147</v>
      </c>
      <c r="S17" s="292"/>
      <c r="T17" s="233"/>
      <c r="U17" s="290">
        <v>40978</v>
      </c>
      <c r="V17" s="291"/>
      <c r="W17" s="118" t="s">
        <v>155</v>
      </c>
      <c r="X17" s="236" t="s">
        <v>149</v>
      </c>
      <c r="Y17" s="236" t="s">
        <v>201</v>
      </c>
      <c r="Z17" s="236" t="s">
        <v>147</v>
      </c>
      <c r="AA17" s="236"/>
      <c r="AB17" s="292"/>
      <c r="AC17" s="233"/>
      <c r="AD17" s="290">
        <v>41009</v>
      </c>
      <c r="AE17" s="291"/>
      <c r="AF17" s="118" t="s">
        <v>156</v>
      </c>
      <c r="AG17" s="236" t="s">
        <v>149</v>
      </c>
      <c r="AH17" s="236" t="s">
        <v>201</v>
      </c>
      <c r="AI17" s="236" t="s">
        <v>147</v>
      </c>
      <c r="AJ17" s="236"/>
      <c r="AK17" s="292"/>
      <c r="AL17" s="233"/>
      <c r="AM17" s="220">
        <v>41039</v>
      </c>
      <c r="AN17" s="337"/>
      <c r="AO17" s="329" t="s">
        <v>146</v>
      </c>
      <c r="AP17" s="333" t="s">
        <v>149</v>
      </c>
      <c r="AQ17" s="333" t="s">
        <v>201</v>
      </c>
      <c r="AR17" s="333" t="s">
        <v>147</v>
      </c>
      <c r="AS17" s="333"/>
      <c r="AT17" s="334"/>
      <c r="AU17" s="233"/>
      <c r="AV17" s="290">
        <v>41070</v>
      </c>
      <c r="AW17" s="291"/>
      <c r="AX17" s="118" t="s">
        <v>150</v>
      </c>
      <c r="AY17" s="236"/>
      <c r="AZ17" s="353" t="s">
        <v>154</v>
      </c>
      <c r="BA17" s="236" t="s">
        <v>201</v>
      </c>
      <c r="BB17" s="236" t="s">
        <v>147</v>
      </c>
      <c r="BC17" s="292"/>
      <c r="BD17" s="1"/>
      <c r="BE17" s="118" t="s">
        <v>31</v>
      </c>
      <c r="BF17" s="28">
        <f>COUNTIF(O8:O72,"AP")+COUNTIF(X8:X72,"AP")+COUNTIF(AG8:AG72,"AP")+COUNTIF(AP8:AP72,"AP")+COUNTIF(AY8:AY72,"AP")+COUNTIF(F8:F72,"AP")</f>
        <v>0</v>
      </c>
      <c r="BG17" s="28">
        <f>COUNTIF(P8:P72,"AP")+COUNTIF(Y8:Y72,"AP")+COUNTIF(AH8:AH72,"AP")+COUNTIF(AQ8:AQ72,"AP")+COUNTIF(AZ8:AZ72,"AP")+COUNTIF(G8:G72,"AP")</f>
        <v>0</v>
      </c>
      <c r="BH17" s="28">
        <f>COUNTIF(Q8:Q72,"AP")+COUNTIF(Z8:Z72,"AP")+COUNTIF(AI8:AI72,"AP")+COUNTIF(AR8:AR72,"AP")+COUNTIF(BA8:BA72,"AP")+COUNTIF(H8:H72,"AP")</f>
        <v>0</v>
      </c>
      <c r="BI17" s="28">
        <f>COUNTIF(R8:R72,"AP")+COUNTIF(AA8:AA72,"AP")+COUNTIF(AJ8:AJ72,"AP")+COUNTIF(AS8:AS72,"AP")+COUNTIF(BB8:BB72,"AP")+COUNTIF(I8:I72,"AP")</f>
        <v>0</v>
      </c>
      <c r="BJ17" s="28">
        <f t="shared" ref="BJ17" si="6">COUNTIF(S8:S72,"AP")+COUNTIF(AB8:AB72,"AP")+COUNTIF(AK8:AK72,"AP")+COUNTIF(AT8:AT72,"AP")+COUNTIF(BC8:BC72,"AP")+COUNTIF(J8:J72,"AP")</f>
        <v>0</v>
      </c>
      <c r="BK17" s="1"/>
    </row>
    <row r="18" spans="3:63" ht="15.5" x14ac:dyDescent="0.35">
      <c r="C18" s="220">
        <v>40919</v>
      </c>
      <c r="D18" s="227"/>
      <c r="E18" s="310" t="s">
        <v>146</v>
      </c>
      <c r="F18" s="333"/>
      <c r="G18" s="333" t="s">
        <v>149</v>
      </c>
      <c r="H18" s="333" t="s">
        <v>201</v>
      </c>
      <c r="I18" s="333" t="s">
        <v>147</v>
      </c>
      <c r="J18" s="243"/>
      <c r="K18" s="233"/>
      <c r="L18" s="290">
        <v>40950</v>
      </c>
      <c r="M18" s="291"/>
      <c r="N18" s="118" t="s">
        <v>150</v>
      </c>
      <c r="O18" s="236"/>
      <c r="P18" s="236" t="s">
        <v>149</v>
      </c>
      <c r="Q18" s="236" t="s">
        <v>201</v>
      </c>
      <c r="R18" s="236" t="s">
        <v>147</v>
      </c>
      <c r="S18" s="292"/>
      <c r="T18" s="233"/>
      <c r="U18" s="290">
        <v>40979</v>
      </c>
      <c r="V18" s="291"/>
      <c r="W18" s="118" t="s">
        <v>150</v>
      </c>
      <c r="X18" s="236" t="s">
        <v>149</v>
      </c>
      <c r="Y18" s="236" t="s">
        <v>201</v>
      </c>
      <c r="Z18" s="236" t="s">
        <v>147</v>
      </c>
      <c r="AA18" s="236"/>
      <c r="AB18" s="292"/>
      <c r="AC18" s="233"/>
      <c r="AD18" s="290">
        <v>41010</v>
      </c>
      <c r="AE18" s="291"/>
      <c r="AF18" s="118" t="s">
        <v>151</v>
      </c>
      <c r="AG18" s="236"/>
      <c r="AH18" s="236" t="s">
        <v>149</v>
      </c>
      <c r="AI18" s="236" t="s">
        <v>201</v>
      </c>
      <c r="AJ18" s="236" t="s">
        <v>147</v>
      </c>
      <c r="AK18" s="292"/>
      <c r="AL18" s="233"/>
      <c r="AM18" s="290">
        <v>41040</v>
      </c>
      <c r="AN18" s="291"/>
      <c r="AO18" s="118" t="s">
        <v>152</v>
      </c>
      <c r="AP18" s="353" t="s">
        <v>154</v>
      </c>
      <c r="AQ18" s="236" t="s">
        <v>201</v>
      </c>
      <c r="AR18" s="236" t="s">
        <v>201</v>
      </c>
      <c r="AS18" s="118" t="s">
        <v>147</v>
      </c>
      <c r="AT18" s="292"/>
      <c r="AU18" s="233"/>
      <c r="AV18" s="290">
        <v>41071</v>
      </c>
      <c r="AW18" s="291"/>
      <c r="AX18" s="118" t="s">
        <v>153</v>
      </c>
      <c r="AY18" s="236"/>
      <c r="AZ18" s="353" t="s">
        <v>154</v>
      </c>
      <c r="BA18" s="236" t="s">
        <v>201</v>
      </c>
      <c r="BB18" s="236" t="s">
        <v>147</v>
      </c>
      <c r="BC18" s="292"/>
      <c r="BD18" s="1"/>
      <c r="BE18" s="118" t="s">
        <v>169</v>
      </c>
      <c r="BF18" s="28">
        <f>COUNTIF(X8:X38,"L")+COUNTIF(O8:O38,"L")+COUNTIF(AG8:AG38,"L")+COUNTIF(AP8:AP38,"L")+COUNTIF(AY8:AY38,"L")+COUNTIF(F8:F38,"L")+COUNTIF(X42:X72,"L")+COUNTIF(O42:O72,"L")+COUNTIF(AG42:AG72,"L")+COUNTIF(AP42:AP72,"L")+COUNTIF(AY42:AY72,"L")+COUNTIF(F42:F72,"L")</f>
        <v>21</v>
      </c>
      <c r="BG18" s="28">
        <f>COUNTIF(Y8:Y38,"L")+COUNTIF(P8:P38,"L")+COUNTIF(AH8:AH38,"L")+COUNTIF(AQ8:AQ38,"L")+COUNTIF(AZ8:AZ38,"L")+COUNTIF(G8:G38,"L")+COUNTIF(Y42:Y72,"L")+COUNTIF(P42:P72,"L")+COUNTIF(AH42:AH72,"L")+COUNTIF(AQ42:AQ72,"L")+COUNTIF(AZ42:AZ72,"L")+COUNTIF(G42:G72,"L")</f>
        <v>20</v>
      </c>
      <c r="BH18" s="28">
        <f>COUNTIF(Z8:Z38,"L")+COUNTIF(Q8:Q38,"L")+COUNTIF(AI8:AI38,"L")+COUNTIF(AR8:AR38,"L")+COUNTIF(BA8:BA38,"L")+COUNTIF(H8:H38,"L")+COUNTIF(Z42:Z72,"L")+COUNTIF(Q42:Q72,"L")+COUNTIF(AI42:AI72,"L")+COUNTIF(AR42:AR72,"L")+COUNTIF(BA42:BA72,"L")+COUNTIF(H42:H72,"L")</f>
        <v>23</v>
      </c>
      <c r="BI18" s="28">
        <f>COUNTIF(AA8:AA38,"L")+COUNTIF(R8:R38,"L")+COUNTIF(AJ8:AJ38,"L")+COUNTIF(AS8:AS38,"L")+COUNTIF(BB8:BB38,"L")+COUNTIF(I8:I38,"L")+COUNTIF(AA42:AA72,"L")+COUNTIF(R42:R72,"L")+COUNTIF(AJ42:AJ72,"L")+COUNTIF(AS42:AS72,"L")+COUNTIF(BB42:BB72,"L")+COUNTIF(I42:I72,"L")</f>
        <v>24</v>
      </c>
      <c r="BJ18" s="28">
        <f t="shared" ref="BJ18" si="7">COUNTIF(AB8:AB38,"L")+COUNTIF(S8:S38,"L")+COUNTIF(AK8:AK38,"L")+COUNTIF(AT8:AT38,"L")+COUNTIF(BC8:BC38,"L")+COUNTIF(J8:J38,"L")+COUNTIF(AB42:AB72,"L")+COUNTIF(S42:S72,"L")+COUNTIF(AK42:AK72,"L")+COUNTIF(AT42:AT72,"L")+COUNTIF(BC42:BC72,"L")+COUNTIF(J42:J72,"L")</f>
        <v>18</v>
      </c>
      <c r="BK18" s="1"/>
    </row>
    <row r="19" spans="3:63" ht="15.5" x14ac:dyDescent="0.35">
      <c r="C19" s="290">
        <v>40920</v>
      </c>
      <c r="D19" s="291"/>
      <c r="E19" s="118" t="s">
        <v>152</v>
      </c>
      <c r="F19" s="294"/>
      <c r="G19" s="236" t="s">
        <v>149</v>
      </c>
      <c r="H19" s="236" t="s">
        <v>201</v>
      </c>
      <c r="I19" s="236" t="s">
        <v>147</v>
      </c>
      <c r="J19" s="292"/>
      <c r="K19" s="233"/>
      <c r="L19" s="290">
        <v>40951</v>
      </c>
      <c r="M19" s="291"/>
      <c r="N19" s="118" t="s">
        <v>153</v>
      </c>
      <c r="O19" s="236"/>
      <c r="P19" s="236"/>
      <c r="Q19" s="236" t="s">
        <v>149</v>
      </c>
      <c r="R19" s="236" t="s">
        <v>201</v>
      </c>
      <c r="S19" s="292" t="s">
        <v>147</v>
      </c>
      <c r="T19" s="233"/>
      <c r="U19" s="290">
        <v>40980</v>
      </c>
      <c r="V19" s="291"/>
      <c r="W19" s="118" t="s">
        <v>153</v>
      </c>
      <c r="X19" s="236"/>
      <c r="Y19" s="236" t="s">
        <v>149</v>
      </c>
      <c r="Z19" s="236" t="s">
        <v>201</v>
      </c>
      <c r="AA19" s="236" t="s">
        <v>147</v>
      </c>
      <c r="AB19" s="292"/>
      <c r="AC19" s="233"/>
      <c r="AD19" s="220">
        <v>41011</v>
      </c>
      <c r="AE19" s="227"/>
      <c r="AF19" s="329" t="s">
        <v>146</v>
      </c>
      <c r="AG19" s="333"/>
      <c r="AH19" s="333" t="s">
        <v>149</v>
      </c>
      <c r="AI19" s="333" t="s">
        <v>201</v>
      </c>
      <c r="AJ19" s="333" t="s">
        <v>147</v>
      </c>
      <c r="AK19" s="334"/>
      <c r="AL19" s="233"/>
      <c r="AM19" s="290">
        <v>41041</v>
      </c>
      <c r="AN19" s="291"/>
      <c r="AO19" s="118" t="s">
        <v>155</v>
      </c>
      <c r="AP19" s="353" t="s">
        <v>154</v>
      </c>
      <c r="AQ19" s="236" t="s">
        <v>149</v>
      </c>
      <c r="AR19" s="236" t="s">
        <v>201</v>
      </c>
      <c r="AS19" s="236" t="s">
        <v>147</v>
      </c>
      <c r="AT19" s="292"/>
      <c r="AU19" s="233"/>
      <c r="AV19" s="290">
        <v>41072</v>
      </c>
      <c r="AW19" s="291"/>
      <c r="AX19" s="118" t="s">
        <v>156</v>
      </c>
      <c r="AY19" s="236"/>
      <c r="AZ19" s="353" t="s">
        <v>154</v>
      </c>
      <c r="BA19" s="236" t="s">
        <v>149</v>
      </c>
      <c r="BB19" s="236" t="s">
        <v>201</v>
      </c>
      <c r="BC19" s="292" t="s">
        <v>147</v>
      </c>
      <c r="BD19" s="1"/>
      <c r="BE19" s="118" t="s">
        <v>170</v>
      </c>
      <c r="BF19" s="28">
        <f>COUNTIF(O8:O75,"ATV")+COUNTIF(X8:X75,"ATV")+COUNTIF(AG8:AG75,"ATV")+COUNTIF(AP8:AP75,"ATV")+COUNTIF(AY8:AY75,"ATV")+COUNTIF(F8:F75,"ATV")</f>
        <v>0</v>
      </c>
      <c r="BG19" s="28">
        <f t="shared" ref="BG19:BJ19" si="8">COUNTIF(P8:P75,"ATV")+COUNTIF(Y8:Y75,"ATV")+COUNTIF(AH8:AH75,"ATV")+COUNTIF(AQ8:AQ75,"ATV")+COUNTIF(AZ8:AZ75,"ATV")+COUNTIF(G8:G75,"ATV")</f>
        <v>0</v>
      </c>
      <c r="BH19" s="28">
        <f t="shared" si="8"/>
        <v>0</v>
      </c>
      <c r="BI19" s="28">
        <f t="shared" si="8"/>
        <v>1</v>
      </c>
      <c r="BJ19" s="28">
        <f t="shared" si="8"/>
        <v>1</v>
      </c>
      <c r="BK19" s="1"/>
    </row>
    <row r="20" spans="3:63" ht="15.5" x14ac:dyDescent="0.35">
      <c r="C20" s="290">
        <v>40921</v>
      </c>
      <c r="D20" s="291"/>
      <c r="E20" s="118" t="s">
        <v>155</v>
      </c>
      <c r="F20" s="294"/>
      <c r="G20" s="236"/>
      <c r="H20" s="236" t="s">
        <v>149</v>
      </c>
      <c r="I20" s="236" t="s">
        <v>201</v>
      </c>
      <c r="J20" s="292" t="s">
        <v>147</v>
      </c>
      <c r="K20" s="233"/>
      <c r="L20" s="290">
        <v>40952</v>
      </c>
      <c r="M20" s="291"/>
      <c r="N20" s="118" t="s">
        <v>156</v>
      </c>
      <c r="O20" s="236"/>
      <c r="P20" s="236"/>
      <c r="Q20" s="236" t="s">
        <v>149</v>
      </c>
      <c r="R20" s="236" t="s">
        <v>201</v>
      </c>
      <c r="S20" s="292" t="s">
        <v>147</v>
      </c>
      <c r="T20" s="233"/>
      <c r="U20" s="290">
        <v>40981</v>
      </c>
      <c r="V20" s="291"/>
      <c r="W20" s="118" t="s">
        <v>156</v>
      </c>
      <c r="X20" s="236"/>
      <c r="Y20" s="236" t="s">
        <v>149</v>
      </c>
      <c r="Z20" s="236" t="s">
        <v>201</v>
      </c>
      <c r="AA20" s="236" t="s">
        <v>147</v>
      </c>
      <c r="AB20" s="292"/>
      <c r="AC20" s="233"/>
      <c r="AD20" s="290">
        <v>41012</v>
      </c>
      <c r="AE20" s="293"/>
      <c r="AF20" s="118" t="s">
        <v>152</v>
      </c>
      <c r="AG20" s="236"/>
      <c r="AH20" s="236"/>
      <c r="AI20" s="236" t="s">
        <v>149</v>
      </c>
      <c r="AJ20" s="236" t="s">
        <v>201</v>
      </c>
      <c r="AK20" s="292" t="s">
        <v>147</v>
      </c>
      <c r="AL20" s="233"/>
      <c r="AM20" s="290">
        <v>41042</v>
      </c>
      <c r="AN20" s="293"/>
      <c r="AO20" s="118" t="s">
        <v>150</v>
      </c>
      <c r="AP20" s="353" t="s">
        <v>154</v>
      </c>
      <c r="AQ20" s="236" t="s">
        <v>149</v>
      </c>
      <c r="AR20" s="236" t="s">
        <v>149</v>
      </c>
      <c r="AS20" s="236" t="s">
        <v>201</v>
      </c>
      <c r="AT20" s="292" t="s">
        <v>147</v>
      </c>
      <c r="AU20" s="233"/>
      <c r="AV20" s="290">
        <v>41073</v>
      </c>
      <c r="AW20" s="293"/>
      <c r="AX20" s="118" t="s">
        <v>151</v>
      </c>
      <c r="AY20" s="236"/>
      <c r="AZ20" s="353" t="s">
        <v>154</v>
      </c>
      <c r="BA20" s="236" t="s">
        <v>149</v>
      </c>
      <c r="BB20" s="236" t="s">
        <v>201</v>
      </c>
      <c r="BC20" s="292" t="s">
        <v>147</v>
      </c>
      <c r="BD20" s="1"/>
      <c r="BE20" s="118"/>
      <c r="BF20" s="236"/>
      <c r="BG20" s="236"/>
      <c r="BH20" s="236"/>
      <c r="BI20" s="236"/>
      <c r="BJ20" s="236"/>
      <c r="BK20" s="1"/>
    </row>
    <row r="21" spans="3:63" ht="15.5" x14ac:dyDescent="0.35">
      <c r="C21" s="290">
        <v>40922</v>
      </c>
      <c r="D21" s="291"/>
      <c r="E21" s="118" t="s">
        <v>150</v>
      </c>
      <c r="F21" s="294"/>
      <c r="G21" s="236"/>
      <c r="H21" s="236" t="s">
        <v>149</v>
      </c>
      <c r="I21" s="236" t="s">
        <v>201</v>
      </c>
      <c r="J21" s="292" t="s">
        <v>147</v>
      </c>
      <c r="K21" s="233"/>
      <c r="L21" s="290">
        <v>40953</v>
      </c>
      <c r="M21" s="291"/>
      <c r="N21" s="118" t="s">
        <v>151</v>
      </c>
      <c r="O21" s="236" t="s">
        <v>147</v>
      </c>
      <c r="P21" s="236"/>
      <c r="Q21" s="236"/>
      <c r="R21" s="236" t="s">
        <v>149</v>
      </c>
      <c r="S21" s="292" t="s">
        <v>201</v>
      </c>
      <c r="T21" s="233"/>
      <c r="U21" s="290">
        <v>40982</v>
      </c>
      <c r="V21" s="291"/>
      <c r="W21" s="118" t="s">
        <v>151</v>
      </c>
      <c r="X21" s="236"/>
      <c r="Y21" s="236"/>
      <c r="Z21" s="236" t="s">
        <v>149</v>
      </c>
      <c r="AA21" s="236" t="s">
        <v>201</v>
      </c>
      <c r="AB21" s="292" t="s">
        <v>147</v>
      </c>
      <c r="AC21" s="233"/>
      <c r="AD21" s="290">
        <v>41013</v>
      </c>
      <c r="AE21" s="291"/>
      <c r="AF21" s="118" t="s">
        <v>155</v>
      </c>
      <c r="AG21" s="236"/>
      <c r="AH21" s="236"/>
      <c r="AI21" s="236" t="s">
        <v>149</v>
      </c>
      <c r="AJ21" s="236" t="s">
        <v>201</v>
      </c>
      <c r="AK21" s="292" t="s">
        <v>147</v>
      </c>
      <c r="AL21" s="233"/>
      <c r="AM21" s="335">
        <v>41043</v>
      </c>
      <c r="AN21" s="336"/>
      <c r="AO21" s="329" t="s">
        <v>153</v>
      </c>
      <c r="AP21" s="352" t="s">
        <v>148</v>
      </c>
      <c r="AQ21" s="333"/>
      <c r="AR21" s="333" t="s">
        <v>149</v>
      </c>
      <c r="AS21" s="333" t="s">
        <v>201</v>
      </c>
      <c r="AT21" s="334" t="s">
        <v>147</v>
      </c>
      <c r="AU21" s="233"/>
      <c r="AV21" s="220">
        <v>41074</v>
      </c>
      <c r="AW21" s="227"/>
      <c r="AX21" s="329" t="s">
        <v>146</v>
      </c>
      <c r="AY21" s="333" t="s">
        <v>147</v>
      </c>
      <c r="AZ21" s="353"/>
      <c r="BA21" s="333"/>
      <c r="BB21" s="333" t="s">
        <v>149</v>
      </c>
      <c r="BC21" s="334" t="s">
        <v>201</v>
      </c>
      <c r="BD21" s="1"/>
      <c r="BE21" s="118" t="s">
        <v>171</v>
      </c>
      <c r="BF21" s="115">
        <f>BF12-BF13</f>
        <v>0</v>
      </c>
      <c r="BG21" s="115">
        <f>BG12-BG13</f>
        <v>0</v>
      </c>
      <c r="BH21" s="115">
        <f>BH12-BH13</f>
        <v>0</v>
      </c>
      <c r="BI21" s="115">
        <f>BI12-BI13</f>
        <v>0</v>
      </c>
      <c r="BJ21" s="115">
        <f>BJ12-BJ13</f>
        <v>0</v>
      </c>
      <c r="BK21" s="1"/>
    </row>
    <row r="22" spans="3:63" ht="15.5" x14ac:dyDescent="0.35">
      <c r="C22" s="290">
        <v>40923</v>
      </c>
      <c r="D22" s="291"/>
      <c r="E22" s="118" t="s">
        <v>153</v>
      </c>
      <c r="F22" s="236" t="s">
        <v>147</v>
      </c>
      <c r="G22" s="236"/>
      <c r="H22" s="236"/>
      <c r="I22" s="236" t="s">
        <v>149</v>
      </c>
      <c r="J22" s="292" t="s">
        <v>201</v>
      </c>
      <c r="K22" s="233"/>
      <c r="L22" s="220">
        <v>40954</v>
      </c>
      <c r="M22" s="227"/>
      <c r="N22" s="329" t="s">
        <v>146</v>
      </c>
      <c r="O22" s="333" t="s">
        <v>147</v>
      </c>
      <c r="P22" s="333"/>
      <c r="Q22" s="333"/>
      <c r="R22" s="333" t="s">
        <v>149</v>
      </c>
      <c r="S22" s="334" t="s">
        <v>201</v>
      </c>
      <c r="T22" s="233"/>
      <c r="U22" s="220">
        <v>40983</v>
      </c>
      <c r="V22" s="227"/>
      <c r="W22" s="310" t="s">
        <v>146</v>
      </c>
      <c r="X22" s="333"/>
      <c r="Y22" s="333"/>
      <c r="Z22" s="333" t="s">
        <v>149</v>
      </c>
      <c r="AA22" s="333" t="s">
        <v>201</v>
      </c>
      <c r="AB22" s="334" t="s">
        <v>147</v>
      </c>
      <c r="AC22" s="233"/>
      <c r="AD22" s="290">
        <v>41014</v>
      </c>
      <c r="AE22" s="291"/>
      <c r="AF22" s="118" t="s">
        <v>150</v>
      </c>
      <c r="AG22" s="236" t="s">
        <v>147</v>
      </c>
      <c r="AH22" s="236"/>
      <c r="AI22" s="236"/>
      <c r="AJ22" s="236" t="s">
        <v>149</v>
      </c>
      <c r="AK22" s="292" t="s">
        <v>201</v>
      </c>
      <c r="AL22" s="233"/>
      <c r="AM22" s="290">
        <v>41044</v>
      </c>
      <c r="AN22" s="291"/>
      <c r="AO22" s="118" t="s">
        <v>156</v>
      </c>
      <c r="AP22" s="353" t="s">
        <v>154</v>
      </c>
      <c r="AR22" s="236"/>
      <c r="AS22" s="236" t="s">
        <v>149</v>
      </c>
      <c r="AT22" s="292" t="s">
        <v>201</v>
      </c>
      <c r="AU22" s="233"/>
      <c r="AV22" s="290">
        <v>41075</v>
      </c>
      <c r="AW22" s="291"/>
      <c r="AX22" s="118" t="s">
        <v>152</v>
      </c>
      <c r="AY22" s="236" t="s">
        <v>147</v>
      </c>
      <c r="AZ22" s="353" t="s">
        <v>154</v>
      </c>
      <c r="BA22" s="236"/>
      <c r="BB22" s="236" t="s">
        <v>149</v>
      </c>
      <c r="BC22" s="292" t="s">
        <v>201</v>
      </c>
      <c r="BD22" s="1"/>
      <c r="BE22" s="1"/>
      <c r="BF22" s="1"/>
      <c r="BG22" s="1"/>
      <c r="BH22" s="1"/>
      <c r="BI22" s="1"/>
      <c r="BJ22" s="1"/>
      <c r="BK22" s="1"/>
    </row>
    <row r="23" spans="3:63" ht="15.5" x14ac:dyDescent="0.35">
      <c r="C23" s="290">
        <v>40924</v>
      </c>
      <c r="D23" s="291"/>
      <c r="E23" s="118" t="s">
        <v>156</v>
      </c>
      <c r="F23" s="236" t="s">
        <v>147</v>
      </c>
      <c r="G23" s="236"/>
      <c r="H23" s="236"/>
      <c r="I23" s="236" t="s">
        <v>149</v>
      </c>
      <c r="J23" s="292" t="s">
        <v>201</v>
      </c>
      <c r="K23" s="233"/>
      <c r="L23" s="290">
        <v>40955</v>
      </c>
      <c r="M23" s="291"/>
      <c r="N23" s="118" t="s">
        <v>152</v>
      </c>
      <c r="O23" s="236" t="s">
        <v>201</v>
      </c>
      <c r="P23" s="236" t="s">
        <v>147</v>
      </c>
      <c r="Q23" s="236"/>
      <c r="R23" s="236"/>
      <c r="S23" s="292" t="s">
        <v>149</v>
      </c>
      <c r="T23" s="233"/>
      <c r="U23" s="290">
        <v>40984</v>
      </c>
      <c r="V23" s="291"/>
      <c r="W23" s="118" t="s">
        <v>152</v>
      </c>
      <c r="X23" s="236" t="s">
        <v>147</v>
      </c>
      <c r="Y23" s="236"/>
      <c r="Z23" s="236"/>
      <c r="AA23" s="236" t="s">
        <v>149</v>
      </c>
      <c r="AB23" s="292" t="s">
        <v>201</v>
      </c>
      <c r="AC23" s="233"/>
      <c r="AD23" s="290">
        <v>41015</v>
      </c>
      <c r="AE23" s="291"/>
      <c r="AF23" s="118" t="s">
        <v>153</v>
      </c>
      <c r="AG23" s="236" t="s">
        <v>147</v>
      </c>
      <c r="AH23" s="236"/>
      <c r="AI23" s="236"/>
      <c r="AJ23" s="236" t="s">
        <v>149</v>
      </c>
      <c r="AK23" s="292" t="s">
        <v>201</v>
      </c>
      <c r="AL23" s="233"/>
      <c r="AM23" s="290">
        <v>41045</v>
      </c>
      <c r="AN23" s="291"/>
      <c r="AO23" s="118" t="s">
        <v>151</v>
      </c>
      <c r="AP23" s="353" t="s">
        <v>154</v>
      </c>
      <c r="AR23" s="236"/>
      <c r="AS23" s="236" t="s">
        <v>149</v>
      </c>
      <c r="AT23" s="292" t="s">
        <v>201</v>
      </c>
      <c r="AU23" s="233"/>
      <c r="AV23" s="290">
        <v>41076</v>
      </c>
      <c r="AW23" s="291"/>
      <c r="AX23" s="118" t="s">
        <v>155</v>
      </c>
      <c r="AY23" s="236" t="s">
        <v>201</v>
      </c>
      <c r="AZ23" s="353" t="s">
        <v>154</v>
      </c>
      <c r="BA23" s="236"/>
      <c r="BB23" s="236"/>
      <c r="BC23" s="292" t="s">
        <v>149</v>
      </c>
      <c r="BD23" s="1"/>
      <c r="BE23" s="1"/>
      <c r="BF23" s="1"/>
      <c r="BG23" s="1"/>
      <c r="BH23" s="1"/>
      <c r="BI23" s="1"/>
      <c r="BJ23" s="1"/>
      <c r="BK23" s="1"/>
    </row>
    <row r="24" spans="3:63" ht="15.5" x14ac:dyDescent="0.35">
      <c r="C24" s="290">
        <v>40925</v>
      </c>
      <c r="D24" s="291"/>
      <c r="E24" s="118" t="s">
        <v>151</v>
      </c>
      <c r="F24" s="236" t="s">
        <v>201</v>
      </c>
      <c r="G24" s="236" t="s">
        <v>147</v>
      </c>
      <c r="H24" s="236"/>
      <c r="I24" s="236"/>
      <c r="J24" s="292" t="s">
        <v>149</v>
      </c>
      <c r="K24" s="233"/>
      <c r="L24" s="290">
        <v>40956</v>
      </c>
      <c r="M24" s="291"/>
      <c r="N24" s="118" t="s">
        <v>155</v>
      </c>
      <c r="O24" s="236" t="s">
        <v>201</v>
      </c>
      <c r="P24" s="236" t="s">
        <v>147</v>
      </c>
      <c r="Q24" s="236"/>
      <c r="R24" s="236"/>
      <c r="S24" s="292" t="s">
        <v>149</v>
      </c>
      <c r="T24" s="233"/>
      <c r="U24" s="290">
        <v>40985</v>
      </c>
      <c r="V24" s="291"/>
      <c r="W24" s="118" t="s">
        <v>155</v>
      </c>
      <c r="X24" s="236" t="s">
        <v>147</v>
      </c>
      <c r="Y24" s="236"/>
      <c r="Z24" s="236"/>
      <c r="AA24" s="236" t="s">
        <v>149</v>
      </c>
      <c r="AB24" s="292" t="s">
        <v>201</v>
      </c>
      <c r="AC24" s="233"/>
      <c r="AD24" s="290">
        <v>41016</v>
      </c>
      <c r="AE24" s="291"/>
      <c r="AF24" s="118" t="s">
        <v>156</v>
      </c>
      <c r="AG24" s="236" t="s">
        <v>201</v>
      </c>
      <c r="AH24" s="236" t="s">
        <v>147</v>
      </c>
      <c r="AI24" s="236"/>
      <c r="AJ24" s="236"/>
      <c r="AK24" s="292" t="s">
        <v>149</v>
      </c>
      <c r="AL24" s="233"/>
      <c r="AM24" s="335">
        <v>41046</v>
      </c>
      <c r="AN24" s="337"/>
      <c r="AO24" s="329" t="s">
        <v>146</v>
      </c>
      <c r="AP24" s="333" t="s">
        <v>148</v>
      </c>
      <c r="AQ24" s="333"/>
      <c r="AR24" s="333"/>
      <c r="AS24" s="333"/>
      <c r="AT24" s="334" t="s">
        <v>149</v>
      </c>
      <c r="AU24" s="233"/>
      <c r="AV24" s="290">
        <v>41077</v>
      </c>
      <c r="AW24" s="291"/>
      <c r="AX24" s="118" t="s">
        <v>150</v>
      </c>
      <c r="AY24" s="236" t="s">
        <v>201</v>
      </c>
      <c r="AZ24" s="353" t="s">
        <v>154</v>
      </c>
      <c r="BA24" s="236"/>
      <c r="BB24" s="236"/>
      <c r="BC24" s="292" t="s">
        <v>149</v>
      </c>
      <c r="BD24" s="1"/>
      <c r="BE24" s="1"/>
      <c r="BF24" s="1"/>
      <c r="BG24" s="1"/>
      <c r="BH24" s="1"/>
      <c r="BI24" s="1"/>
      <c r="BJ24" s="1"/>
      <c r="BK24" s="1"/>
    </row>
    <row r="25" spans="3:63" ht="15.5" x14ac:dyDescent="0.35">
      <c r="C25" s="220">
        <v>40926</v>
      </c>
      <c r="D25" s="227"/>
      <c r="E25" s="329" t="s">
        <v>146</v>
      </c>
      <c r="F25" s="333" t="s">
        <v>201</v>
      </c>
      <c r="G25" s="333" t="s">
        <v>147</v>
      </c>
      <c r="H25" s="333"/>
      <c r="I25" s="333"/>
      <c r="J25" s="334" t="s">
        <v>149</v>
      </c>
      <c r="K25" s="233"/>
      <c r="L25" s="290">
        <v>40957</v>
      </c>
      <c r="M25" s="291"/>
      <c r="N25" s="118" t="s">
        <v>150</v>
      </c>
      <c r="O25" s="236" t="s">
        <v>149</v>
      </c>
      <c r="P25" s="236" t="s">
        <v>201</v>
      </c>
      <c r="Q25" s="236" t="s">
        <v>147</v>
      </c>
      <c r="R25" s="236"/>
      <c r="S25" s="292"/>
      <c r="T25" s="233"/>
      <c r="U25" s="290">
        <v>40986</v>
      </c>
      <c r="V25" s="291"/>
      <c r="W25" s="118" t="s">
        <v>150</v>
      </c>
      <c r="X25" s="236" t="s">
        <v>201</v>
      </c>
      <c r="Y25" s="236" t="s">
        <v>147</v>
      </c>
      <c r="Z25" s="236"/>
      <c r="AA25" s="236"/>
      <c r="AB25" s="292" t="s">
        <v>149</v>
      </c>
      <c r="AC25" s="233"/>
      <c r="AD25" s="290">
        <v>41017</v>
      </c>
      <c r="AE25" s="291"/>
      <c r="AF25" s="118" t="s">
        <v>151</v>
      </c>
      <c r="AG25" s="236" t="s">
        <v>201</v>
      </c>
      <c r="AH25" s="236" t="s">
        <v>147</v>
      </c>
      <c r="AI25" s="236"/>
      <c r="AJ25" s="236"/>
      <c r="AK25" s="292" t="s">
        <v>149</v>
      </c>
      <c r="AL25" s="233"/>
      <c r="AM25" s="290">
        <v>41047</v>
      </c>
      <c r="AN25" s="291"/>
      <c r="AO25" s="118" t="s">
        <v>152</v>
      </c>
      <c r="AP25" s="353" t="s">
        <v>154</v>
      </c>
      <c r="AQ25" s="236" t="s">
        <v>147</v>
      </c>
      <c r="AR25" s="118"/>
      <c r="AS25" s="236"/>
      <c r="AT25" s="292" t="s">
        <v>149</v>
      </c>
      <c r="AU25" s="233"/>
      <c r="AV25" s="290">
        <v>41078</v>
      </c>
      <c r="AW25" s="291"/>
      <c r="AX25" s="118" t="s">
        <v>153</v>
      </c>
      <c r="AY25" s="236" t="s">
        <v>149</v>
      </c>
      <c r="AZ25" s="353" t="s">
        <v>154</v>
      </c>
      <c r="BA25" s="236" t="s">
        <v>147</v>
      </c>
      <c r="BB25" s="236"/>
      <c r="BC25" s="292"/>
      <c r="BD25" s="1"/>
      <c r="BE25" s="1"/>
      <c r="BF25" s="1"/>
      <c r="BG25" s="1"/>
      <c r="BH25" s="1"/>
      <c r="BI25" s="1"/>
      <c r="BJ25" s="1"/>
      <c r="BK25" s="1"/>
    </row>
    <row r="26" spans="3:63" ht="15.5" x14ac:dyDescent="0.35">
      <c r="C26" s="290">
        <v>40927</v>
      </c>
      <c r="D26" s="291"/>
      <c r="E26" s="118" t="s">
        <v>152</v>
      </c>
      <c r="F26" s="236" t="s">
        <v>149</v>
      </c>
      <c r="G26" s="236" t="s">
        <v>201</v>
      </c>
      <c r="H26" s="236" t="s">
        <v>147</v>
      </c>
      <c r="I26" s="236"/>
      <c r="J26" s="292"/>
      <c r="K26" s="233"/>
      <c r="L26" s="290">
        <v>40958</v>
      </c>
      <c r="M26" s="291"/>
      <c r="N26" s="118" t="s">
        <v>153</v>
      </c>
      <c r="O26" s="236" t="s">
        <v>149</v>
      </c>
      <c r="P26" s="236" t="s">
        <v>201</v>
      </c>
      <c r="Q26" s="236" t="s">
        <v>147</v>
      </c>
      <c r="R26" s="236"/>
      <c r="S26" s="292"/>
      <c r="T26" s="233"/>
      <c r="U26" s="290">
        <v>40987</v>
      </c>
      <c r="V26" s="291"/>
      <c r="W26" s="118" t="s">
        <v>153</v>
      </c>
      <c r="X26" s="236" t="s">
        <v>201</v>
      </c>
      <c r="Y26" s="236" t="s">
        <v>147</v>
      </c>
      <c r="Z26" s="236"/>
      <c r="AA26" s="236"/>
      <c r="AB26" s="292" t="s">
        <v>149</v>
      </c>
      <c r="AC26" s="233"/>
      <c r="AD26" s="335">
        <v>41018</v>
      </c>
      <c r="AE26" s="337"/>
      <c r="AF26" s="329" t="s">
        <v>146</v>
      </c>
      <c r="AG26" s="333" t="s">
        <v>149</v>
      </c>
      <c r="AH26" s="333" t="s">
        <v>201</v>
      </c>
      <c r="AI26" s="333" t="s">
        <v>147</v>
      </c>
      <c r="AJ26" s="333"/>
      <c r="AK26" s="243"/>
      <c r="AL26" s="233"/>
      <c r="AM26" s="290">
        <v>41048</v>
      </c>
      <c r="AN26" s="291"/>
      <c r="AO26" s="118" t="s">
        <v>155</v>
      </c>
      <c r="AP26" s="353" t="s">
        <v>154</v>
      </c>
      <c r="AQ26" s="236" t="s">
        <v>147</v>
      </c>
      <c r="AR26" s="236" t="s">
        <v>147</v>
      </c>
      <c r="AS26" s="236"/>
      <c r="AT26" s="292"/>
      <c r="AU26" s="233"/>
      <c r="AV26" s="335">
        <v>41079</v>
      </c>
      <c r="AW26" s="336"/>
      <c r="AX26" s="329" t="s">
        <v>156</v>
      </c>
      <c r="AY26" s="333" t="s">
        <v>149</v>
      </c>
      <c r="AZ26" s="352" t="s">
        <v>148</v>
      </c>
      <c r="BA26" s="333" t="s">
        <v>147</v>
      </c>
      <c r="BB26" s="333"/>
      <c r="BC26" s="334"/>
      <c r="BD26" s="1"/>
      <c r="BE26" s="1"/>
      <c r="BF26" s="1"/>
      <c r="BG26" s="1"/>
      <c r="BH26" s="1"/>
      <c r="BI26" s="1"/>
      <c r="BJ26" s="1"/>
      <c r="BK26" s="1"/>
    </row>
    <row r="27" spans="3:63" ht="16" thickBot="1" x14ac:dyDescent="0.4">
      <c r="C27" s="290">
        <v>40928</v>
      </c>
      <c r="D27" s="291"/>
      <c r="E27" s="118" t="s">
        <v>155</v>
      </c>
      <c r="F27" s="236" t="s">
        <v>149</v>
      </c>
      <c r="G27" s="236" t="s">
        <v>201</v>
      </c>
      <c r="H27" s="236" t="s">
        <v>147</v>
      </c>
      <c r="I27" s="236"/>
      <c r="J27" s="292"/>
      <c r="K27" s="233"/>
      <c r="L27" s="290">
        <v>40959</v>
      </c>
      <c r="M27" s="291"/>
      <c r="N27" s="118" t="s">
        <v>156</v>
      </c>
      <c r="O27" s="236"/>
      <c r="P27" s="236" t="s">
        <v>149</v>
      </c>
      <c r="Q27" s="236" t="s">
        <v>201</v>
      </c>
      <c r="R27" s="236" t="s">
        <v>147</v>
      </c>
      <c r="S27" s="292"/>
      <c r="T27" s="233"/>
      <c r="U27" s="290">
        <v>40988</v>
      </c>
      <c r="V27" s="291"/>
      <c r="W27" s="118" t="s">
        <v>156</v>
      </c>
      <c r="X27" s="236" t="s">
        <v>149</v>
      </c>
      <c r="Y27" s="236" t="s">
        <v>201</v>
      </c>
      <c r="Z27" s="236" t="s">
        <v>147</v>
      </c>
      <c r="AA27" s="236"/>
      <c r="AB27" s="292"/>
      <c r="AC27" s="233"/>
      <c r="AD27" s="290">
        <v>41019</v>
      </c>
      <c r="AE27" s="293"/>
      <c r="AF27" s="118" t="s">
        <v>152</v>
      </c>
      <c r="AG27" s="236" t="s">
        <v>149</v>
      </c>
      <c r="AH27" s="236" t="s">
        <v>201</v>
      </c>
      <c r="AI27" s="236" t="s">
        <v>147</v>
      </c>
      <c r="AJ27" s="236"/>
      <c r="AK27" s="292"/>
      <c r="AL27" s="233"/>
      <c r="AM27" s="290">
        <v>41049</v>
      </c>
      <c r="AN27" s="293"/>
      <c r="AO27" s="118" t="s">
        <v>150</v>
      </c>
      <c r="AP27" s="353" t="s">
        <v>154</v>
      </c>
      <c r="AQ27" s="236" t="s">
        <v>201</v>
      </c>
      <c r="AR27" s="236" t="s">
        <v>147</v>
      </c>
      <c r="AS27" s="236"/>
      <c r="AT27" s="292"/>
      <c r="AU27" s="233"/>
      <c r="AV27" s="220">
        <v>41080</v>
      </c>
      <c r="AW27" s="227"/>
      <c r="AX27" s="310" t="s">
        <v>151</v>
      </c>
      <c r="AY27" s="222"/>
      <c r="AZ27" s="352" t="s">
        <v>148</v>
      </c>
      <c r="BA27" s="222" t="s">
        <v>201</v>
      </c>
      <c r="BB27" s="222" t="s">
        <v>147</v>
      </c>
      <c r="BC27" s="243"/>
      <c r="BD27" s="1"/>
      <c r="BE27" s="170" t="s">
        <v>181</v>
      </c>
      <c r="BF27" s="46"/>
      <c r="BG27" s="46"/>
      <c r="BH27" s="46"/>
      <c r="BI27" s="46"/>
      <c r="BJ27" s="1"/>
      <c r="BK27" s="1"/>
    </row>
    <row r="28" spans="3:63" ht="15.5" x14ac:dyDescent="0.35">
      <c r="C28" s="290">
        <v>40929</v>
      </c>
      <c r="D28" s="291"/>
      <c r="E28" s="118" t="s">
        <v>150</v>
      </c>
      <c r="F28" s="236"/>
      <c r="G28" s="236" t="s">
        <v>149</v>
      </c>
      <c r="H28" s="236" t="s">
        <v>201</v>
      </c>
      <c r="I28" s="236" t="s">
        <v>147</v>
      </c>
      <c r="J28" s="292"/>
      <c r="K28" s="233"/>
      <c r="L28" s="290">
        <v>40960</v>
      </c>
      <c r="M28" s="291"/>
      <c r="N28" s="118" t="s">
        <v>151</v>
      </c>
      <c r="O28" s="236"/>
      <c r="P28" s="236" t="s">
        <v>149</v>
      </c>
      <c r="Q28" s="236" t="s">
        <v>201</v>
      </c>
      <c r="R28" s="236" t="s">
        <v>147</v>
      </c>
      <c r="S28" s="292"/>
      <c r="T28" s="233"/>
      <c r="U28" s="290">
        <v>40989</v>
      </c>
      <c r="V28" s="291"/>
      <c r="W28" s="118" t="s">
        <v>151</v>
      </c>
      <c r="X28" s="236" t="s">
        <v>149</v>
      </c>
      <c r="Y28" s="236" t="s">
        <v>201</v>
      </c>
      <c r="Z28" s="236" t="s">
        <v>147</v>
      </c>
      <c r="AA28" s="236"/>
      <c r="AB28" s="292"/>
      <c r="AC28" s="233"/>
      <c r="AD28" s="290">
        <v>41020</v>
      </c>
      <c r="AE28" s="291"/>
      <c r="AF28" s="118" t="s">
        <v>155</v>
      </c>
      <c r="AG28" s="236"/>
      <c r="AH28" s="236" t="s">
        <v>149</v>
      </c>
      <c r="AI28" s="236" t="s">
        <v>201</v>
      </c>
      <c r="AJ28" s="236" t="s">
        <v>147</v>
      </c>
      <c r="AK28" s="292"/>
      <c r="AL28" s="233"/>
      <c r="AM28" s="290">
        <v>41050</v>
      </c>
      <c r="AN28" s="291"/>
      <c r="AO28" s="118" t="s">
        <v>153</v>
      </c>
      <c r="AP28" s="353" t="s">
        <v>154</v>
      </c>
      <c r="AQ28" s="236" t="s">
        <v>201</v>
      </c>
      <c r="AR28" s="236" t="s">
        <v>201</v>
      </c>
      <c r="AS28" s="118" t="s">
        <v>147</v>
      </c>
      <c r="AT28" s="292"/>
      <c r="AU28" s="233"/>
      <c r="AV28" s="335">
        <v>41081</v>
      </c>
      <c r="AW28" s="337"/>
      <c r="AX28" s="329" t="s">
        <v>146</v>
      </c>
      <c r="AY28" s="333"/>
      <c r="AZ28" s="333" t="s">
        <v>148</v>
      </c>
      <c r="BA28" s="333" t="s">
        <v>201</v>
      </c>
      <c r="BB28" s="333" t="s">
        <v>147</v>
      </c>
      <c r="BC28" s="334"/>
      <c r="BD28" s="1"/>
      <c r="BE28" s="1"/>
      <c r="BF28" s="1"/>
      <c r="BG28" s="1"/>
      <c r="BH28" s="1"/>
      <c r="BI28" s="1"/>
      <c r="BJ28" s="1"/>
      <c r="BK28" s="1"/>
    </row>
    <row r="29" spans="3:63" ht="15.5" x14ac:dyDescent="0.35">
      <c r="C29" s="290">
        <v>40930</v>
      </c>
      <c r="D29" s="291"/>
      <c r="E29" s="118" t="s">
        <v>153</v>
      </c>
      <c r="F29" s="236"/>
      <c r="G29" s="236" t="s">
        <v>149</v>
      </c>
      <c r="H29" s="236" t="s">
        <v>201</v>
      </c>
      <c r="I29" s="236" t="s">
        <v>147</v>
      </c>
      <c r="J29" s="292"/>
      <c r="K29" s="233"/>
      <c r="L29" s="220">
        <v>40961</v>
      </c>
      <c r="M29" s="227"/>
      <c r="N29" s="310" t="s">
        <v>146</v>
      </c>
      <c r="O29" s="222"/>
      <c r="P29" s="222"/>
      <c r="Q29" s="333" t="s">
        <v>149</v>
      </c>
      <c r="R29" s="333" t="s">
        <v>201</v>
      </c>
      <c r="S29" s="334" t="s">
        <v>147</v>
      </c>
      <c r="T29" s="233"/>
      <c r="U29" s="220">
        <v>40990</v>
      </c>
      <c r="V29" s="227"/>
      <c r="W29" s="310" t="s">
        <v>146</v>
      </c>
      <c r="X29" s="333"/>
      <c r="Y29" s="333" t="s">
        <v>149</v>
      </c>
      <c r="Z29" s="333" t="s">
        <v>201</v>
      </c>
      <c r="AA29" s="333" t="s">
        <v>147</v>
      </c>
      <c r="AB29" s="334"/>
      <c r="AC29" s="233"/>
      <c r="AD29" s="290">
        <v>41021</v>
      </c>
      <c r="AE29" s="291"/>
      <c r="AF29" s="118" t="s">
        <v>150</v>
      </c>
      <c r="AG29" s="236"/>
      <c r="AH29" s="236" t="s">
        <v>149</v>
      </c>
      <c r="AI29" s="236" t="s">
        <v>201</v>
      </c>
      <c r="AJ29" s="118" t="s">
        <v>147</v>
      </c>
      <c r="AK29" s="292"/>
      <c r="AL29" s="233"/>
      <c r="AM29" s="290">
        <v>41051</v>
      </c>
      <c r="AN29" s="291"/>
      <c r="AO29" s="118" t="s">
        <v>156</v>
      </c>
      <c r="AP29" s="353" t="s">
        <v>154</v>
      </c>
      <c r="AQ29" s="236" t="s">
        <v>149</v>
      </c>
      <c r="AR29" s="236" t="s">
        <v>201</v>
      </c>
      <c r="AS29" s="236" t="s">
        <v>147</v>
      </c>
      <c r="AT29" s="292"/>
      <c r="AU29" s="233"/>
      <c r="AV29" s="290">
        <v>41082</v>
      </c>
      <c r="AW29" s="291"/>
      <c r="AX29" s="118" t="s">
        <v>152</v>
      </c>
      <c r="AY29" s="236"/>
      <c r="AZ29" s="353" t="s">
        <v>154</v>
      </c>
      <c r="BA29" s="236" t="s">
        <v>149</v>
      </c>
      <c r="BB29" s="236" t="s">
        <v>201</v>
      </c>
      <c r="BC29" s="292" t="s">
        <v>147</v>
      </c>
      <c r="BD29" s="1"/>
      <c r="BE29" s="1"/>
      <c r="BF29" s="1"/>
      <c r="BG29" s="1"/>
      <c r="BH29" s="1"/>
      <c r="BI29" s="1"/>
      <c r="BJ29" s="1"/>
      <c r="BK29" s="1"/>
    </row>
    <row r="30" spans="3:63" ht="15.5" x14ac:dyDescent="0.35">
      <c r="C30" s="290">
        <v>40931</v>
      </c>
      <c r="D30" s="291"/>
      <c r="E30" s="118" t="s">
        <v>156</v>
      </c>
      <c r="F30" s="236"/>
      <c r="G30" s="236"/>
      <c r="H30" s="236" t="s">
        <v>149</v>
      </c>
      <c r="I30" s="236" t="s">
        <v>201</v>
      </c>
      <c r="J30" s="292" t="s">
        <v>147</v>
      </c>
      <c r="K30" s="233"/>
      <c r="L30" s="290">
        <v>40962</v>
      </c>
      <c r="M30" s="291"/>
      <c r="N30" s="118" t="s">
        <v>152</v>
      </c>
      <c r="O30" s="236"/>
      <c r="P30" s="236"/>
      <c r="Q30" s="236" t="s">
        <v>149</v>
      </c>
      <c r="R30" s="236" t="s">
        <v>201</v>
      </c>
      <c r="S30" s="292" t="s">
        <v>147</v>
      </c>
      <c r="T30" s="233"/>
      <c r="U30" s="290">
        <v>40991</v>
      </c>
      <c r="V30" s="291"/>
      <c r="W30" s="118" t="s">
        <v>152</v>
      </c>
      <c r="X30" s="236"/>
      <c r="Y30" s="236" t="s">
        <v>149</v>
      </c>
      <c r="Z30" s="236" t="s">
        <v>201</v>
      </c>
      <c r="AA30" s="236" t="s">
        <v>147</v>
      </c>
      <c r="AB30" s="292"/>
      <c r="AC30" s="233"/>
      <c r="AD30" s="290">
        <v>41022</v>
      </c>
      <c r="AE30" s="291"/>
      <c r="AF30" s="118" t="s">
        <v>153</v>
      </c>
      <c r="AG30" s="236"/>
      <c r="AH30" s="236"/>
      <c r="AI30" s="236" t="s">
        <v>149</v>
      </c>
      <c r="AJ30" s="236" t="s">
        <v>201</v>
      </c>
      <c r="AK30" s="292" t="s">
        <v>147</v>
      </c>
      <c r="AL30" s="233"/>
      <c r="AM30" s="290">
        <v>41052</v>
      </c>
      <c r="AN30" s="291"/>
      <c r="AO30" s="118" t="s">
        <v>151</v>
      </c>
      <c r="AP30" s="353" t="s">
        <v>154</v>
      </c>
      <c r="AQ30" s="236" t="s">
        <v>149</v>
      </c>
      <c r="AR30" s="236" t="s">
        <v>149</v>
      </c>
      <c r="AS30" s="236" t="s">
        <v>201</v>
      </c>
      <c r="AT30" s="292" t="s">
        <v>147</v>
      </c>
      <c r="AU30" s="233"/>
      <c r="AV30" s="290">
        <v>41083</v>
      </c>
      <c r="AW30" s="291"/>
      <c r="AX30" s="118" t="s">
        <v>155</v>
      </c>
      <c r="AY30" s="236"/>
      <c r="AZ30" s="353" t="s">
        <v>154</v>
      </c>
      <c r="BA30" s="236" t="s">
        <v>149</v>
      </c>
      <c r="BB30" s="236" t="s">
        <v>201</v>
      </c>
      <c r="BC30" s="292" t="s">
        <v>147</v>
      </c>
      <c r="BD30" s="1"/>
      <c r="BE30" s="1"/>
      <c r="BF30" s="1"/>
      <c r="BG30" s="1"/>
      <c r="BH30" s="1"/>
      <c r="BI30" s="1"/>
      <c r="BJ30" s="1"/>
      <c r="BK30" s="1"/>
    </row>
    <row r="31" spans="3:63" ht="15.5" x14ac:dyDescent="0.35">
      <c r="C31" s="290">
        <v>40932</v>
      </c>
      <c r="D31" s="291"/>
      <c r="E31" s="118" t="s">
        <v>151</v>
      </c>
      <c r="F31" s="236"/>
      <c r="G31" s="236"/>
      <c r="H31" s="236" t="s">
        <v>149</v>
      </c>
      <c r="I31" s="236" t="s">
        <v>201</v>
      </c>
      <c r="J31" s="292" t="s">
        <v>147</v>
      </c>
      <c r="K31" s="233"/>
      <c r="L31" s="290">
        <v>40963</v>
      </c>
      <c r="M31" s="291"/>
      <c r="N31" s="118" t="s">
        <v>155</v>
      </c>
      <c r="O31" s="236" t="s">
        <v>147</v>
      </c>
      <c r="P31" s="236"/>
      <c r="Q31" s="236"/>
      <c r="R31" s="236" t="s">
        <v>149</v>
      </c>
      <c r="S31" s="292" t="s">
        <v>201</v>
      </c>
      <c r="T31" s="233"/>
      <c r="U31" s="290">
        <v>40992</v>
      </c>
      <c r="V31" s="291"/>
      <c r="W31" s="118" t="s">
        <v>155</v>
      </c>
      <c r="X31" s="236"/>
      <c r="Y31" s="236"/>
      <c r="Z31" s="236" t="s">
        <v>149</v>
      </c>
      <c r="AA31" s="236" t="s">
        <v>201</v>
      </c>
      <c r="AB31" s="292" t="s">
        <v>147</v>
      </c>
      <c r="AC31" s="233"/>
      <c r="AD31" s="290">
        <v>41023</v>
      </c>
      <c r="AE31" s="291"/>
      <c r="AF31" s="118" t="s">
        <v>156</v>
      </c>
      <c r="AG31" s="236"/>
      <c r="AH31" s="236"/>
      <c r="AI31" s="236" t="s">
        <v>149</v>
      </c>
      <c r="AJ31" s="236" t="s">
        <v>201</v>
      </c>
      <c r="AK31" s="292" t="s">
        <v>147</v>
      </c>
      <c r="AL31" s="233"/>
      <c r="AM31" s="335">
        <v>41053</v>
      </c>
      <c r="AN31" s="336"/>
      <c r="AO31" s="329" t="s">
        <v>146</v>
      </c>
      <c r="AP31" s="333" t="s">
        <v>148</v>
      </c>
      <c r="AQ31" s="333"/>
      <c r="AR31" s="333" t="s">
        <v>149</v>
      </c>
      <c r="AS31" s="333" t="s">
        <v>201</v>
      </c>
      <c r="AT31" s="334" t="s">
        <v>147</v>
      </c>
      <c r="AU31" s="233"/>
      <c r="AV31" s="290">
        <v>41084</v>
      </c>
      <c r="AW31" s="291"/>
      <c r="AX31" s="118" t="s">
        <v>150</v>
      </c>
      <c r="AY31" s="236" t="s">
        <v>147</v>
      </c>
      <c r="AZ31" s="353" t="s">
        <v>154</v>
      </c>
      <c r="BA31" s="236"/>
      <c r="BB31" s="236" t="s">
        <v>149</v>
      </c>
      <c r="BC31" s="292" t="s">
        <v>201</v>
      </c>
      <c r="BD31" s="1"/>
      <c r="BE31" s="1"/>
      <c r="BF31" s="1"/>
      <c r="BG31" s="1"/>
      <c r="BH31" s="1"/>
      <c r="BI31" s="1"/>
      <c r="BJ31" s="1"/>
      <c r="BK31" s="1"/>
    </row>
    <row r="32" spans="3:63" ht="15.5" x14ac:dyDescent="0.35">
      <c r="C32" s="220">
        <v>40933</v>
      </c>
      <c r="D32" s="227"/>
      <c r="E32" s="329" t="s">
        <v>146</v>
      </c>
      <c r="F32" s="333" t="s">
        <v>147</v>
      </c>
      <c r="G32" s="333"/>
      <c r="H32" s="333"/>
      <c r="I32" s="333" t="s">
        <v>149</v>
      </c>
      <c r="J32" s="334" t="s">
        <v>201</v>
      </c>
      <c r="K32" s="233"/>
      <c r="L32" s="290">
        <v>40964</v>
      </c>
      <c r="M32" s="291"/>
      <c r="N32" s="118" t="s">
        <v>150</v>
      </c>
      <c r="O32" s="236" t="s">
        <v>147</v>
      </c>
      <c r="P32" s="236"/>
      <c r="Q32" s="236"/>
      <c r="R32" s="236" t="s">
        <v>149</v>
      </c>
      <c r="S32" s="292" t="s">
        <v>201</v>
      </c>
      <c r="T32" s="233"/>
      <c r="U32" s="290">
        <v>40993</v>
      </c>
      <c r="V32" s="291"/>
      <c r="W32" s="118" t="s">
        <v>150</v>
      </c>
      <c r="X32" s="236"/>
      <c r="Y32" s="236"/>
      <c r="Z32" s="236" t="s">
        <v>149</v>
      </c>
      <c r="AA32" s="236" t="s">
        <v>201</v>
      </c>
      <c r="AB32" s="292" t="s">
        <v>147</v>
      </c>
      <c r="AC32" s="233"/>
      <c r="AD32" s="290">
        <v>41024</v>
      </c>
      <c r="AE32" s="291"/>
      <c r="AF32" s="118" t="s">
        <v>151</v>
      </c>
      <c r="AG32" s="236" t="s">
        <v>147</v>
      </c>
      <c r="AH32" s="236"/>
      <c r="AI32" s="236"/>
      <c r="AJ32" s="236" t="s">
        <v>149</v>
      </c>
      <c r="AK32" s="292" t="s">
        <v>201</v>
      </c>
      <c r="AL32" s="233"/>
      <c r="AM32" s="290">
        <v>41054</v>
      </c>
      <c r="AN32" s="291"/>
      <c r="AO32" s="118" t="s">
        <v>152</v>
      </c>
      <c r="AP32" s="353" t="s">
        <v>154</v>
      </c>
      <c r="AQ32" s="236"/>
      <c r="AR32" s="236"/>
      <c r="AS32" s="236" t="s">
        <v>149</v>
      </c>
      <c r="AT32" s="292" t="s">
        <v>201</v>
      </c>
      <c r="AU32" s="233"/>
      <c r="AV32" s="290">
        <v>41085</v>
      </c>
      <c r="AW32" s="291"/>
      <c r="AX32" s="118" t="s">
        <v>153</v>
      </c>
      <c r="AY32" s="236" t="s">
        <v>147</v>
      </c>
      <c r="AZ32" s="353" t="s">
        <v>154</v>
      </c>
      <c r="BA32" s="236"/>
      <c r="BB32" s="236" t="s">
        <v>149</v>
      </c>
      <c r="BC32" s="292" t="s">
        <v>201</v>
      </c>
      <c r="BD32" s="1"/>
      <c r="BE32" s="1"/>
      <c r="BF32" s="1"/>
      <c r="BG32" s="1"/>
      <c r="BH32" s="1"/>
      <c r="BI32" s="1"/>
      <c r="BJ32" s="1"/>
      <c r="BK32" s="1"/>
    </row>
    <row r="33" spans="3:63" ht="15.5" x14ac:dyDescent="0.35">
      <c r="C33" s="290">
        <v>40934</v>
      </c>
      <c r="D33" s="291"/>
      <c r="E33" s="118" t="s">
        <v>152</v>
      </c>
      <c r="F33" s="236" t="s">
        <v>147</v>
      </c>
      <c r="G33" s="236"/>
      <c r="H33" s="294"/>
      <c r="I33" s="236" t="s">
        <v>149</v>
      </c>
      <c r="J33" s="292" t="s">
        <v>201</v>
      </c>
      <c r="K33" s="233"/>
      <c r="L33" s="290">
        <v>40965</v>
      </c>
      <c r="M33" s="291"/>
      <c r="N33" s="118" t="s">
        <v>153</v>
      </c>
      <c r="O33" s="236" t="s">
        <v>201</v>
      </c>
      <c r="P33" s="236" t="s">
        <v>147</v>
      </c>
      <c r="Q33" s="236"/>
      <c r="R33" s="236"/>
      <c r="S33" s="292" t="s">
        <v>149</v>
      </c>
      <c r="T33" s="233"/>
      <c r="U33" s="290">
        <v>40994</v>
      </c>
      <c r="V33" s="291"/>
      <c r="W33" s="118" t="s">
        <v>153</v>
      </c>
      <c r="X33" s="236" t="s">
        <v>147</v>
      </c>
      <c r="Y33" s="236"/>
      <c r="Z33" s="236"/>
      <c r="AA33" s="236" t="s">
        <v>149</v>
      </c>
      <c r="AB33" s="292" t="s">
        <v>201</v>
      </c>
      <c r="AC33" s="233"/>
      <c r="AD33" s="335">
        <v>41025</v>
      </c>
      <c r="AE33" s="337"/>
      <c r="AF33" s="329" t="s">
        <v>146</v>
      </c>
      <c r="AG33" s="333" t="s">
        <v>147</v>
      </c>
      <c r="AH33" s="333"/>
      <c r="AI33" s="333"/>
      <c r="AJ33" s="333" t="s">
        <v>149</v>
      </c>
      <c r="AK33" s="334" t="s">
        <v>201</v>
      </c>
      <c r="AL33" s="233"/>
      <c r="AM33" s="290">
        <v>41055</v>
      </c>
      <c r="AN33" s="291"/>
      <c r="AO33" s="118" t="s">
        <v>155</v>
      </c>
      <c r="AP33" s="353" t="s">
        <v>154</v>
      </c>
      <c r="AQ33" s="236"/>
      <c r="AR33" s="236"/>
      <c r="AS33" s="236" t="s">
        <v>149</v>
      </c>
      <c r="AT33" s="292" t="s">
        <v>201</v>
      </c>
      <c r="AU33" s="233"/>
      <c r="AV33" s="290">
        <v>41086</v>
      </c>
      <c r="AW33" s="291"/>
      <c r="AX33" s="118" t="s">
        <v>156</v>
      </c>
      <c r="AY33" s="236" t="s">
        <v>201</v>
      </c>
      <c r="AZ33" s="353" t="s">
        <v>154</v>
      </c>
      <c r="BA33" s="236"/>
      <c r="BB33" s="236"/>
      <c r="BC33" s="292" t="s">
        <v>149</v>
      </c>
      <c r="BD33" s="1"/>
      <c r="BE33" s="1"/>
      <c r="BF33" s="1"/>
      <c r="BG33" s="1"/>
      <c r="BH33" s="1"/>
      <c r="BI33" s="1"/>
      <c r="BJ33" s="1"/>
      <c r="BK33" s="1"/>
    </row>
    <row r="34" spans="3:63" ht="15.5" x14ac:dyDescent="0.35">
      <c r="C34" s="290">
        <v>40935</v>
      </c>
      <c r="D34" s="291"/>
      <c r="E34" s="118" t="s">
        <v>155</v>
      </c>
      <c r="F34" s="236" t="s">
        <v>201</v>
      </c>
      <c r="G34" s="236" t="s">
        <v>147</v>
      </c>
      <c r="H34" s="236"/>
      <c r="I34" s="236"/>
      <c r="J34" s="292" t="s">
        <v>149</v>
      </c>
      <c r="K34" s="233"/>
      <c r="L34" s="290">
        <v>40966</v>
      </c>
      <c r="M34" s="291"/>
      <c r="N34" s="118" t="s">
        <v>156</v>
      </c>
      <c r="O34" s="236" t="s">
        <v>201</v>
      </c>
      <c r="P34" s="236" t="s">
        <v>147</v>
      </c>
      <c r="Q34" s="236"/>
      <c r="R34" s="236"/>
      <c r="S34" s="292" t="s">
        <v>149</v>
      </c>
      <c r="T34" s="233"/>
      <c r="U34" s="290">
        <v>40995</v>
      </c>
      <c r="V34" s="291"/>
      <c r="W34" s="118" t="s">
        <v>156</v>
      </c>
      <c r="X34" s="236" t="s">
        <v>147</v>
      </c>
      <c r="Y34" s="236"/>
      <c r="Z34" s="236"/>
      <c r="AA34" s="236" t="s">
        <v>149</v>
      </c>
      <c r="AB34" s="292" t="s">
        <v>201</v>
      </c>
      <c r="AC34" s="233"/>
      <c r="AD34" s="290">
        <v>41026</v>
      </c>
      <c r="AE34" s="293"/>
      <c r="AF34" s="118" t="s">
        <v>152</v>
      </c>
      <c r="AG34" s="236" t="s">
        <v>201</v>
      </c>
      <c r="AH34" s="236" t="s">
        <v>147</v>
      </c>
      <c r="AI34" s="236"/>
      <c r="AJ34" s="236"/>
      <c r="AK34" s="292" t="s">
        <v>149</v>
      </c>
      <c r="AL34" s="233"/>
      <c r="AM34" s="290">
        <v>41056</v>
      </c>
      <c r="AN34" s="293"/>
      <c r="AO34" s="118" t="s">
        <v>150</v>
      </c>
      <c r="AP34" s="353" t="s">
        <v>154</v>
      </c>
      <c r="AQ34" s="236" t="s">
        <v>147</v>
      </c>
      <c r="AR34" s="236"/>
      <c r="AS34" s="236"/>
      <c r="AT34" s="292" t="s">
        <v>149</v>
      </c>
      <c r="AU34" s="233"/>
      <c r="AV34" s="290">
        <v>41087</v>
      </c>
      <c r="AW34" s="293"/>
      <c r="AX34" s="118" t="s">
        <v>151</v>
      </c>
      <c r="AY34" s="236" t="s">
        <v>201</v>
      </c>
      <c r="AZ34" s="353" t="s">
        <v>154</v>
      </c>
      <c r="BA34" s="236"/>
      <c r="BB34" s="236"/>
      <c r="BC34" s="292" t="s">
        <v>149</v>
      </c>
      <c r="BD34" s="1"/>
      <c r="BE34" s="1"/>
      <c r="BF34" s="1"/>
      <c r="BG34" s="1"/>
      <c r="BH34" s="1"/>
      <c r="BI34" s="1"/>
      <c r="BJ34" s="1"/>
      <c r="BK34" s="1"/>
    </row>
    <row r="35" spans="3:63" ht="15.5" x14ac:dyDescent="0.35">
      <c r="C35" s="290">
        <v>40936</v>
      </c>
      <c r="D35" s="291"/>
      <c r="E35" s="118" t="s">
        <v>150</v>
      </c>
      <c r="F35" s="236" t="s">
        <v>201</v>
      </c>
      <c r="G35" s="236" t="s">
        <v>147</v>
      </c>
      <c r="H35" s="236"/>
      <c r="I35" s="236"/>
      <c r="J35" s="292" t="s">
        <v>149</v>
      </c>
      <c r="K35" s="233"/>
      <c r="L35" s="290">
        <v>40967</v>
      </c>
      <c r="M35" s="291"/>
      <c r="N35" s="118" t="s">
        <v>151</v>
      </c>
      <c r="O35" s="236" t="s">
        <v>149</v>
      </c>
      <c r="P35" s="236" t="s">
        <v>201</v>
      </c>
      <c r="Q35" s="236" t="s">
        <v>147</v>
      </c>
      <c r="R35" s="236"/>
      <c r="S35" s="292"/>
      <c r="T35" s="233"/>
      <c r="U35" s="290">
        <v>40996</v>
      </c>
      <c r="V35" s="291"/>
      <c r="W35" s="118" t="s">
        <v>151</v>
      </c>
      <c r="X35" s="236" t="s">
        <v>201</v>
      </c>
      <c r="Y35" s="236" t="s">
        <v>147</v>
      </c>
      <c r="Z35" s="236"/>
      <c r="AA35" s="236"/>
      <c r="AB35" s="292" t="s">
        <v>149</v>
      </c>
      <c r="AC35" s="233"/>
      <c r="AD35" s="290">
        <v>41027</v>
      </c>
      <c r="AE35" s="291"/>
      <c r="AF35" s="118" t="s">
        <v>155</v>
      </c>
      <c r="AG35" s="236" t="s">
        <v>201</v>
      </c>
      <c r="AH35" s="236" t="s">
        <v>147</v>
      </c>
      <c r="AI35" s="236"/>
      <c r="AJ35" s="236"/>
      <c r="AK35" s="292" t="s">
        <v>149</v>
      </c>
      <c r="AL35" s="233"/>
      <c r="AM35" s="290">
        <v>41057</v>
      </c>
      <c r="AN35" s="291"/>
      <c r="AO35" s="118" t="s">
        <v>153</v>
      </c>
      <c r="AP35" s="353" t="s">
        <v>154</v>
      </c>
      <c r="AQ35" s="236" t="s">
        <v>147</v>
      </c>
      <c r="AR35" s="118"/>
      <c r="AS35" s="236"/>
      <c r="AT35" s="292" t="s">
        <v>149</v>
      </c>
      <c r="AU35" s="233"/>
      <c r="AV35" s="335">
        <v>41088</v>
      </c>
      <c r="AW35" s="337"/>
      <c r="AX35" s="329" t="s">
        <v>146</v>
      </c>
      <c r="AY35" s="333" t="s">
        <v>149</v>
      </c>
      <c r="AZ35" s="353" t="s">
        <v>154</v>
      </c>
      <c r="BA35" s="333" t="s">
        <v>147</v>
      </c>
      <c r="BB35" s="333"/>
      <c r="BC35" s="334"/>
      <c r="BD35" s="1"/>
      <c r="BE35" s="1"/>
      <c r="BF35" s="1"/>
      <c r="BG35" s="1"/>
      <c r="BH35" s="1"/>
      <c r="BI35" s="1"/>
      <c r="BJ35" s="1"/>
      <c r="BK35" s="1"/>
    </row>
    <row r="36" spans="3:63" ht="15.5" x14ac:dyDescent="0.35">
      <c r="C36" s="290">
        <v>40937</v>
      </c>
      <c r="D36" s="291"/>
      <c r="E36" s="118" t="s">
        <v>153</v>
      </c>
      <c r="F36" s="236" t="s">
        <v>149</v>
      </c>
      <c r="G36" s="236" t="s">
        <v>201</v>
      </c>
      <c r="H36" s="236" t="s">
        <v>147</v>
      </c>
      <c r="I36" s="236"/>
      <c r="J36" s="292"/>
      <c r="K36" s="233"/>
      <c r="L36" s="290">
        <v>40968</v>
      </c>
      <c r="M36" s="293"/>
      <c r="N36" s="118"/>
      <c r="O36" s="236"/>
      <c r="P36" s="236"/>
      <c r="Q36" s="236"/>
      <c r="R36" s="236"/>
      <c r="S36" s="292"/>
      <c r="T36" s="233"/>
      <c r="U36" s="220">
        <v>40997</v>
      </c>
      <c r="V36" s="227"/>
      <c r="W36" s="310" t="s">
        <v>146</v>
      </c>
      <c r="X36" s="333" t="s">
        <v>201</v>
      </c>
      <c r="Y36" s="333" t="s">
        <v>147</v>
      </c>
      <c r="Z36" s="333"/>
      <c r="AA36" s="333"/>
      <c r="AB36" s="334" t="s">
        <v>149</v>
      </c>
      <c r="AC36" s="233"/>
      <c r="AD36" s="290">
        <v>41028</v>
      </c>
      <c r="AE36" s="291"/>
      <c r="AF36" s="118" t="s">
        <v>150</v>
      </c>
      <c r="AG36" s="236" t="s">
        <v>149</v>
      </c>
      <c r="AH36" s="236" t="s">
        <v>201</v>
      </c>
      <c r="AI36" s="236" t="s">
        <v>147</v>
      </c>
      <c r="AJ36" s="236"/>
      <c r="AK36" s="292"/>
      <c r="AL36" s="233"/>
      <c r="AM36" s="290">
        <v>41058</v>
      </c>
      <c r="AN36" s="291"/>
      <c r="AO36" s="118" t="s">
        <v>156</v>
      </c>
      <c r="AP36" s="353" t="s">
        <v>154</v>
      </c>
      <c r="AQ36" s="236" t="s">
        <v>201</v>
      </c>
      <c r="AR36" s="236" t="s">
        <v>147</v>
      </c>
      <c r="AS36" s="236"/>
      <c r="AT36" s="292"/>
      <c r="AU36" s="233"/>
      <c r="AV36" s="290">
        <v>41089</v>
      </c>
      <c r="AW36" s="291"/>
      <c r="AX36" s="118" t="s">
        <v>152</v>
      </c>
      <c r="AY36" s="236" t="s">
        <v>149</v>
      </c>
      <c r="AZ36" s="353" t="s">
        <v>154</v>
      </c>
      <c r="BA36" s="236" t="s">
        <v>147</v>
      </c>
      <c r="BB36" s="236"/>
      <c r="BC36" s="292"/>
      <c r="BD36" s="1"/>
      <c r="BE36" s="1"/>
      <c r="BF36" s="1"/>
      <c r="BG36" s="1"/>
      <c r="BH36" s="1"/>
      <c r="BI36" s="1"/>
      <c r="BJ36" s="1"/>
      <c r="BK36" s="1"/>
    </row>
    <row r="37" spans="3:63" ht="15.5" x14ac:dyDescent="0.35">
      <c r="C37" s="290">
        <v>40938</v>
      </c>
      <c r="D37" s="291" t="s">
        <v>127</v>
      </c>
      <c r="E37" s="118" t="s">
        <v>156</v>
      </c>
      <c r="F37" s="236" t="s">
        <v>149</v>
      </c>
      <c r="G37" s="236" t="s">
        <v>201</v>
      </c>
      <c r="H37" s="236" t="s">
        <v>147</v>
      </c>
      <c r="I37" s="294"/>
      <c r="J37" s="292"/>
      <c r="K37" s="233"/>
      <c r="L37" s="290"/>
      <c r="M37" s="291"/>
      <c r="N37" s="118"/>
      <c r="O37" s="236"/>
      <c r="P37" s="236"/>
      <c r="Q37" s="236"/>
      <c r="R37" s="236"/>
      <c r="S37" s="292"/>
      <c r="T37" s="233"/>
      <c r="U37" s="290">
        <v>40998</v>
      </c>
      <c r="V37" s="291"/>
      <c r="W37" s="118" t="s">
        <v>152</v>
      </c>
      <c r="X37" s="236" t="s">
        <v>149</v>
      </c>
      <c r="Y37" s="236" t="s">
        <v>201</v>
      </c>
      <c r="Z37" s="236" t="s">
        <v>147</v>
      </c>
      <c r="AA37" s="236"/>
      <c r="AB37" s="292"/>
      <c r="AC37" s="233"/>
      <c r="AD37" s="290">
        <v>41029</v>
      </c>
      <c r="AE37" s="291"/>
      <c r="AF37" s="118" t="s">
        <v>153</v>
      </c>
      <c r="AG37" s="236" t="s">
        <v>149</v>
      </c>
      <c r="AH37" s="236" t="s">
        <v>201</v>
      </c>
      <c r="AI37" s="236" t="s">
        <v>147</v>
      </c>
      <c r="AJ37" s="236"/>
      <c r="AK37" s="292"/>
      <c r="AL37" s="233"/>
      <c r="AM37" s="290">
        <v>41059</v>
      </c>
      <c r="AN37" s="291"/>
      <c r="AO37" s="118" t="s">
        <v>151</v>
      </c>
      <c r="AP37" s="353" t="s">
        <v>154</v>
      </c>
      <c r="AQ37" s="236" t="s">
        <v>201</v>
      </c>
      <c r="AR37" s="236" t="s">
        <v>147</v>
      </c>
      <c r="AS37" s="236"/>
      <c r="AT37" s="292"/>
      <c r="AU37" s="233"/>
      <c r="AV37" s="290">
        <v>41090</v>
      </c>
      <c r="AW37" s="291"/>
      <c r="AX37" s="118" t="s">
        <v>155</v>
      </c>
      <c r="AY37" s="236"/>
      <c r="AZ37" s="353" t="s">
        <v>154</v>
      </c>
      <c r="BA37" s="236" t="s">
        <v>201</v>
      </c>
      <c r="BB37" s="236" t="s">
        <v>147</v>
      </c>
      <c r="BC37" s="292"/>
      <c r="BD37" s="1"/>
      <c r="BE37" s="47"/>
      <c r="BF37" s="47"/>
      <c r="BG37" s="47"/>
      <c r="BH37" s="47"/>
      <c r="BI37" s="47"/>
      <c r="BJ37" s="47"/>
      <c r="BK37" s="47"/>
    </row>
    <row r="38" spans="3:63" ht="16" thickBot="1" x14ac:dyDescent="0.4">
      <c r="C38" s="296">
        <v>40939</v>
      </c>
      <c r="D38" s="297" t="s">
        <v>127</v>
      </c>
      <c r="E38" s="303" t="s">
        <v>151</v>
      </c>
      <c r="F38" s="301"/>
      <c r="G38" s="301" t="s">
        <v>149</v>
      </c>
      <c r="H38" s="301" t="s">
        <v>201</v>
      </c>
      <c r="I38" s="301" t="s">
        <v>147</v>
      </c>
      <c r="J38" s="308"/>
      <c r="K38" s="233"/>
      <c r="L38" s="296"/>
      <c r="M38" s="300"/>
      <c r="N38" s="303"/>
      <c r="O38" s="301"/>
      <c r="P38" s="301"/>
      <c r="Q38" s="301"/>
      <c r="R38" s="301"/>
      <c r="S38" s="299"/>
      <c r="T38" s="233"/>
      <c r="U38" s="296">
        <v>40999</v>
      </c>
      <c r="V38" s="297" t="s">
        <v>127</v>
      </c>
      <c r="W38" s="303" t="s">
        <v>155</v>
      </c>
      <c r="X38" s="301" t="s">
        <v>149</v>
      </c>
      <c r="Y38" s="301" t="s">
        <v>201</v>
      </c>
      <c r="Z38" s="301" t="s">
        <v>147</v>
      </c>
      <c r="AA38" s="301"/>
      <c r="AB38" s="299"/>
      <c r="AC38" s="233"/>
      <c r="AD38" s="296"/>
      <c r="AE38" s="300"/>
      <c r="AF38" s="303"/>
      <c r="AG38" s="303"/>
      <c r="AH38" s="303"/>
      <c r="AI38" s="303"/>
      <c r="AJ38" s="303"/>
      <c r="AK38" s="304"/>
      <c r="AL38" s="233"/>
      <c r="AM38" s="228">
        <v>41060</v>
      </c>
      <c r="AN38" s="320" t="s">
        <v>127</v>
      </c>
      <c r="AO38" s="361" t="s">
        <v>146</v>
      </c>
      <c r="AP38" s="362" t="s">
        <v>148</v>
      </c>
      <c r="AQ38" s="362" t="s">
        <v>149</v>
      </c>
      <c r="AR38" s="362" t="s">
        <v>201</v>
      </c>
      <c r="AS38" s="362" t="s">
        <v>147</v>
      </c>
      <c r="AT38" s="245"/>
      <c r="AU38" s="233"/>
      <c r="AV38" s="296"/>
      <c r="AW38" s="300"/>
      <c r="AX38" s="303"/>
      <c r="AY38" s="303"/>
      <c r="AZ38" s="303"/>
      <c r="BA38" s="303"/>
      <c r="BB38" s="303"/>
      <c r="BC38" s="304"/>
      <c r="BD38" s="1"/>
      <c r="BE38" s="1"/>
      <c r="BF38" s="1"/>
      <c r="BG38" s="1"/>
      <c r="BH38" s="1"/>
      <c r="BI38" s="1"/>
      <c r="BJ38" s="1"/>
      <c r="BK38" s="1"/>
    </row>
    <row r="39" spans="3:63" ht="15" thickBot="1" x14ac:dyDescent="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row>
    <row r="40" spans="3:63" x14ac:dyDescent="0.35">
      <c r="C40" s="433" t="s">
        <v>128</v>
      </c>
      <c r="D40" s="434"/>
      <c r="E40" s="434"/>
      <c r="F40" s="434" t="s">
        <v>128</v>
      </c>
      <c r="G40" s="434"/>
      <c r="H40" s="434"/>
      <c r="I40" s="434"/>
      <c r="J40" s="435"/>
      <c r="K40" s="246"/>
      <c r="L40" s="433" t="s">
        <v>129</v>
      </c>
      <c r="M40" s="434"/>
      <c r="N40" s="434"/>
      <c r="O40" s="434" t="s">
        <v>129</v>
      </c>
      <c r="P40" s="434"/>
      <c r="Q40" s="434"/>
      <c r="R40" s="434"/>
      <c r="S40" s="435"/>
      <c r="T40" s="246"/>
      <c r="U40" s="433" t="s">
        <v>130</v>
      </c>
      <c r="V40" s="434"/>
      <c r="W40" s="434"/>
      <c r="X40" s="434" t="s">
        <v>130</v>
      </c>
      <c r="Y40" s="434"/>
      <c r="Z40" s="434"/>
      <c r="AA40" s="434"/>
      <c r="AB40" s="435"/>
      <c r="AC40" s="246"/>
      <c r="AD40" s="433" t="s">
        <v>131</v>
      </c>
      <c r="AE40" s="434"/>
      <c r="AF40" s="434"/>
      <c r="AG40" s="434" t="s">
        <v>131</v>
      </c>
      <c r="AH40" s="434"/>
      <c r="AI40" s="434"/>
      <c r="AJ40" s="434"/>
      <c r="AK40" s="435"/>
      <c r="AL40" s="246"/>
      <c r="AM40" s="433" t="s">
        <v>132</v>
      </c>
      <c r="AN40" s="434"/>
      <c r="AO40" s="434"/>
      <c r="AP40" s="434" t="s">
        <v>132</v>
      </c>
      <c r="AQ40" s="434"/>
      <c r="AR40" s="434"/>
      <c r="AS40" s="434"/>
      <c r="AT40" s="435"/>
      <c r="AU40" s="246"/>
      <c r="AV40" s="433" t="s">
        <v>133</v>
      </c>
      <c r="AW40" s="434"/>
      <c r="AX40" s="434"/>
      <c r="AY40" s="434" t="s">
        <v>133</v>
      </c>
      <c r="AZ40" s="434"/>
      <c r="BA40" s="434"/>
      <c r="BB40" s="434"/>
      <c r="BC40" s="435"/>
      <c r="BD40" s="1"/>
      <c r="BE40" s="1"/>
      <c r="BF40" s="1"/>
      <c r="BG40" s="1"/>
      <c r="BH40" s="1"/>
      <c r="BI40" s="1"/>
      <c r="BJ40" s="1"/>
      <c r="BK40" s="1"/>
    </row>
    <row r="41" spans="3:63" ht="16" thickBot="1" x14ac:dyDescent="0.4">
      <c r="C41" s="311"/>
      <c r="D41" s="29"/>
      <c r="E41" s="312"/>
      <c r="F41" s="219" t="s">
        <v>122</v>
      </c>
      <c r="G41" s="219" t="s">
        <v>123</v>
      </c>
      <c r="H41" s="219" t="s">
        <v>124</v>
      </c>
      <c r="I41" s="219" t="s">
        <v>125</v>
      </c>
      <c r="J41" s="31" t="s">
        <v>126</v>
      </c>
      <c r="K41" s="155"/>
      <c r="L41" s="311"/>
      <c r="M41" s="29"/>
      <c r="N41" s="312"/>
      <c r="O41" s="219" t="s">
        <v>122</v>
      </c>
      <c r="P41" s="219" t="s">
        <v>123</v>
      </c>
      <c r="Q41" s="219" t="s">
        <v>124</v>
      </c>
      <c r="R41" s="219" t="s">
        <v>125</v>
      </c>
      <c r="S41" s="31" t="s">
        <v>126</v>
      </c>
      <c r="T41" s="155"/>
      <c r="U41" s="311"/>
      <c r="V41" s="29"/>
      <c r="W41" s="312"/>
      <c r="X41" s="219" t="s">
        <v>122</v>
      </c>
      <c r="Y41" s="219" t="s">
        <v>123</v>
      </c>
      <c r="Z41" s="219" t="s">
        <v>124</v>
      </c>
      <c r="AA41" s="219" t="s">
        <v>125</v>
      </c>
      <c r="AB41" s="257" t="s">
        <v>126</v>
      </c>
      <c r="AC41" s="155"/>
      <c r="AD41" s="311"/>
      <c r="AE41" s="29"/>
      <c r="AF41" s="312"/>
      <c r="AG41" s="219" t="s">
        <v>122</v>
      </c>
      <c r="AH41" s="219" t="s">
        <v>123</v>
      </c>
      <c r="AI41" s="219" t="s">
        <v>124</v>
      </c>
      <c r="AJ41" s="219" t="s">
        <v>125</v>
      </c>
      <c r="AK41" s="257" t="s">
        <v>126</v>
      </c>
      <c r="AL41" s="155"/>
      <c r="AM41" s="316"/>
      <c r="AN41" s="317"/>
      <c r="AO41" s="312"/>
      <c r="AP41" s="256" t="s">
        <v>122</v>
      </c>
      <c r="AQ41" s="256" t="s">
        <v>123</v>
      </c>
      <c r="AR41" s="256" t="s">
        <v>124</v>
      </c>
      <c r="AS41" s="256" t="s">
        <v>125</v>
      </c>
      <c r="AT41" s="257" t="s">
        <v>126</v>
      </c>
      <c r="AU41" s="155"/>
      <c r="AV41" s="311"/>
      <c r="AW41" s="29"/>
      <c r="AX41" s="312"/>
      <c r="AY41" s="219" t="s">
        <v>122</v>
      </c>
      <c r="AZ41" s="219" t="s">
        <v>123</v>
      </c>
      <c r="BA41" s="219" t="s">
        <v>124</v>
      </c>
      <c r="BB41" s="219" t="s">
        <v>125</v>
      </c>
      <c r="BC41" s="31" t="s">
        <v>126</v>
      </c>
      <c r="BD41" s="155"/>
      <c r="BE41" s="1"/>
      <c r="BF41" s="1"/>
      <c r="BG41" s="1"/>
      <c r="BH41" s="1"/>
      <c r="BI41" s="1"/>
      <c r="BJ41" s="1"/>
      <c r="BK41" s="1"/>
    </row>
    <row r="42" spans="3:63" ht="15.5" x14ac:dyDescent="0.35">
      <c r="C42" s="284">
        <v>41091</v>
      </c>
      <c r="D42" s="285"/>
      <c r="E42" s="309" t="s">
        <v>150</v>
      </c>
      <c r="F42" s="286"/>
      <c r="G42" s="356" t="s">
        <v>154</v>
      </c>
      <c r="H42" s="289" t="s">
        <v>201</v>
      </c>
      <c r="I42" s="289" t="s">
        <v>147</v>
      </c>
      <c r="J42" s="287"/>
      <c r="K42" s="233"/>
      <c r="L42" s="284">
        <v>41122</v>
      </c>
      <c r="M42" s="285"/>
      <c r="N42" s="309" t="s">
        <v>151</v>
      </c>
      <c r="O42" s="286"/>
      <c r="P42" s="289"/>
      <c r="Q42" s="289" t="s">
        <v>149</v>
      </c>
      <c r="R42" s="289" t="s">
        <v>201</v>
      </c>
      <c r="S42" s="287" t="s">
        <v>147</v>
      </c>
      <c r="T42" s="233"/>
      <c r="U42" s="284">
        <v>41153</v>
      </c>
      <c r="V42" s="285"/>
      <c r="W42" s="309" t="s">
        <v>155</v>
      </c>
      <c r="X42" s="286"/>
      <c r="Y42" s="289"/>
      <c r="Z42" s="289" t="s">
        <v>149</v>
      </c>
      <c r="AA42" s="289" t="s">
        <v>201</v>
      </c>
      <c r="AB42" s="386" t="s">
        <v>154</v>
      </c>
      <c r="AC42" s="233"/>
      <c r="AD42" s="284">
        <v>41183</v>
      </c>
      <c r="AE42" s="285"/>
      <c r="AF42" s="309" t="s">
        <v>153</v>
      </c>
      <c r="AG42" s="286"/>
      <c r="AH42" s="289"/>
      <c r="AI42" s="289" t="s">
        <v>149</v>
      </c>
      <c r="AJ42" s="289" t="s">
        <v>201</v>
      </c>
      <c r="AK42" s="287" t="s">
        <v>147</v>
      </c>
      <c r="AL42" s="233"/>
      <c r="AM42" s="313">
        <v>41214</v>
      </c>
      <c r="AN42" s="314"/>
      <c r="AO42" s="315" t="s">
        <v>146</v>
      </c>
      <c r="AP42" s="307"/>
      <c r="AQ42" s="307"/>
      <c r="AR42" s="307" t="s">
        <v>149</v>
      </c>
      <c r="AS42" s="307" t="s">
        <v>201</v>
      </c>
      <c r="AT42" s="244" t="s">
        <v>147</v>
      </c>
      <c r="AU42" s="233"/>
      <c r="AV42" s="284">
        <v>41244</v>
      </c>
      <c r="AW42" s="285"/>
      <c r="AX42" s="309" t="s">
        <v>155</v>
      </c>
      <c r="AY42" s="286"/>
      <c r="AZ42" s="289"/>
      <c r="BA42" s="289" t="s">
        <v>149</v>
      </c>
      <c r="BB42" s="289" t="s">
        <v>201</v>
      </c>
      <c r="BC42" s="287" t="s">
        <v>147</v>
      </c>
      <c r="BD42" s="1"/>
      <c r="BE42" s="1"/>
      <c r="BF42" s="1"/>
      <c r="BG42" s="1"/>
      <c r="BH42" s="1"/>
      <c r="BI42" s="1"/>
      <c r="BJ42" s="1"/>
      <c r="BK42" s="1"/>
    </row>
    <row r="43" spans="3:63" ht="15.5" x14ac:dyDescent="0.35">
      <c r="C43" s="290">
        <v>41092</v>
      </c>
      <c r="D43" s="291"/>
      <c r="E43" s="118" t="s">
        <v>153</v>
      </c>
      <c r="F43" s="236"/>
      <c r="G43" s="236"/>
      <c r="H43" s="236" t="s">
        <v>149</v>
      </c>
      <c r="I43" s="236" t="s">
        <v>201</v>
      </c>
      <c r="J43" s="292" t="s">
        <v>147</v>
      </c>
      <c r="K43" s="233"/>
      <c r="L43" s="220">
        <v>41123</v>
      </c>
      <c r="M43" s="227"/>
      <c r="N43" s="310" t="s">
        <v>146</v>
      </c>
      <c r="O43" s="222"/>
      <c r="P43" s="222"/>
      <c r="Q43" s="222" t="s">
        <v>149</v>
      </c>
      <c r="R43" s="222" t="s">
        <v>201</v>
      </c>
      <c r="S43" s="243" t="s">
        <v>147</v>
      </c>
      <c r="T43" s="233"/>
      <c r="U43" s="290">
        <v>41154</v>
      </c>
      <c r="V43" s="291"/>
      <c r="W43" s="118" t="s">
        <v>150</v>
      </c>
      <c r="X43" s="236" t="s">
        <v>147</v>
      </c>
      <c r="Y43" s="236"/>
      <c r="Z43" s="236"/>
      <c r="AA43" s="236" t="s">
        <v>149</v>
      </c>
      <c r="AB43" s="385" t="s">
        <v>154</v>
      </c>
      <c r="AC43" s="233"/>
      <c r="AD43" s="290">
        <v>41184</v>
      </c>
      <c r="AE43" s="291"/>
      <c r="AF43" s="118" t="s">
        <v>156</v>
      </c>
      <c r="AG43" s="236"/>
      <c r="AH43" s="236"/>
      <c r="AI43" s="236" t="s">
        <v>149</v>
      </c>
      <c r="AJ43" s="236" t="s">
        <v>201</v>
      </c>
      <c r="AK43" s="292" t="s">
        <v>147</v>
      </c>
      <c r="AL43" s="233"/>
      <c r="AM43" s="290">
        <v>41215</v>
      </c>
      <c r="AN43" s="291"/>
      <c r="AO43" s="118" t="s">
        <v>152</v>
      </c>
      <c r="AP43" s="236" t="s">
        <v>147</v>
      </c>
      <c r="AQ43" s="236"/>
      <c r="AR43" s="236"/>
      <c r="AS43" s="236" t="s">
        <v>149</v>
      </c>
      <c r="AT43" s="292" t="s">
        <v>201</v>
      </c>
      <c r="AU43" s="233"/>
      <c r="AV43" s="290">
        <v>41245</v>
      </c>
      <c r="AW43" s="291"/>
      <c r="AX43" s="118" t="s">
        <v>150</v>
      </c>
      <c r="AY43" s="236" t="s">
        <v>147</v>
      </c>
      <c r="AZ43" s="236"/>
      <c r="BA43" s="236"/>
      <c r="BB43" s="236" t="s">
        <v>149</v>
      </c>
      <c r="BC43" s="292" t="s">
        <v>201</v>
      </c>
      <c r="BD43" s="1"/>
      <c r="BE43" s="1"/>
      <c r="BF43" s="1"/>
      <c r="BG43" s="1"/>
      <c r="BH43" s="1"/>
      <c r="BI43" s="1"/>
      <c r="BJ43" s="1"/>
      <c r="BK43" s="1"/>
    </row>
    <row r="44" spans="3:63" ht="15.5" x14ac:dyDescent="0.35">
      <c r="C44" s="290">
        <v>41093</v>
      </c>
      <c r="D44" s="291"/>
      <c r="E44" s="118" t="s">
        <v>156</v>
      </c>
      <c r="F44" s="236"/>
      <c r="G44" s="236"/>
      <c r="H44" s="236" t="s">
        <v>149</v>
      </c>
      <c r="I44" s="236" t="s">
        <v>201</v>
      </c>
      <c r="J44" s="292" t="s">
        <v>147</v>
      </c>
      <c r="K44" s="233"/>
      <c r="L44" s="290">
        <v>41124</v>
      </c>
      <c r="M44" s="291"/>
      <c r="N44" s="118" t="s">
        <v>152</v>
      </c>
      <c r="O44" s="236" t="s">
        <v>147</v>
      </c>
      <c r="P44" s="236"/>
      <c r="Q44" s="236"/>
      <c r="R44" s="353" t="s">
        <v>154</v>
      </c>
      <c r="S44" s="292" t="s">
        <v>201</v>
      </c>
      <c r="T44" s="233"/>
      <c r="U44" s="290">
        <v>41155</v>
      </c>
      <c r="V44" s="291"/>
      <c r="W44" s="118" t="s">
        <v>153</v>
      </c>
      <c r="X44" s="236" t="s">
        <v>147</v>
      </c>
      <c r="Y44" s="236"/>
      <c r="Z44" s="236"/>
      <c r="AA44" s="236" t="s">
        <v>149</v>
      </c>
      <c r="AB44" s="385" t="s">
        <v>154</v>
      </c>
      <c r="AC44" s="233"/>
      <c r="AD44" s="290">
        <v>41185</v>
      </c>
      <c r="AE44" s="291"/>
      <c r="AF44" s="118" t="s">
        <v>151</v>
      </c>
      <c r="AG44" s="236" t="s">
        <v>147</v>
      </c>
      <c r="AH44" s="236"/>
      <c r="AI44" s="236"/>
      <c r="AJ44" s="236" t="s">
        <v>149</v>
      </c>
      <c r="AK44" s="292" t="s">
        <v>201</v>
      </c>
      <c r="AL44" s="233"/>
      <c r="AM44" s="290">
        <v>41216</v>
      </c>
      <c r="AN44" s="291"/>
      <c r="AO44" s="118" t="s">
        <v>155</v>
      </c>
      <c r="AP44" s="236" t="s">
        <v>147</v>
      </c>
      <c r="AQ44" s="236"/>
      <c r="AR44" s="236"/>
      <c r="AS44" s="236" t="s">
        <v>149</v>
      </c>
      <c r="AT44" s="292" t="s">
        <v>201</v>
      </c>
      <c r="AU44" s="233"/>
      <c r="AV44" s="290">
        <v>41246</v>
      </c>
      <c r="AW44" s="291"/>
      <c r="AX44" s="118" t="s">
        <v>153</v>
      </c>
      <c r="AY44" s="236" t="s">
        <v>147</v>
      </c>
      <c r="AZ44" s="236"/>
      <c r="BA44" s="236"/>
      <c r="BB44" s="236" t="s">
        <v>149</v>
      </c>
      <c r="BC44" s="292" t="s">
        <v>201</v>
      </c>
      <c r="BD44" s="1"/>
      <c r="BE44" s="1"/>
      <c r="BF44" s="1"/>
      <c r="BG44" s="1"/>
      <c r="BH44" s="1"/>
      <c r="BI44" s="1"/>
      <c r="BJ44" s="1"/>
      <c r="BK44" s="1"/>
    </row>
    <row r="45" spans="3:63" ht="15.5" x14ac:dyDescent="0.35">
      <c r="C45" s="290">
        <v>41094</v>
      </c>
      <c r="D45" s="291"/>
      <c r="E45" s="118" t="s">
        <v>151</v>
      </c>
      <c r="F45" s="236" t="s">
        <v>147</v>
      </c>
      <c r="G45" s="236"/>
      <c r="H45" s="236"/>
      <c r="I45" s="236" t="s">
        <v>149</v>
      </c>
      <c r="J45" s="292" t="s">
        <v>201</v>
      </c>
      <c r="K45" s="233"/>
      <c r="L45" s="290">
        <v>41125</v>
      </c>
      <c r="M45" s="291"/>
      <c r="N45" s="118" t="s">
        <v>155</v>
      </c>
      <c r="O45" s="236" t="s">
        <v>147</v>
      </c>
      <c r="P45" s="236"/>
      <c r="Q45" s="236"/>
      <c r="R45" s="353" t="s">
        <v>154</v>
      </c>
      <c r="S45" s="292" t="s">
        <v>201</v>
      </c>
      <c r="T45" s="233"/>
      <c r="U45" s="290">
        <v>41156</v>
      </c>
      <c r="V45" s="291"/>
      <c r="W45" s="118" t="s">
        <v>156</v>
      </c>
      <c r="X45" s="236" t="s">
        <v>201</v>
      </c>
      <c r="Y45" s="236" t="s">
        <v>147</v>
      </c>
      <c r="Z45" s="236"/>
      <c r="AA45" s="236"/>
      <c r="AB45" s="385" t="s">
        <v>154</v>
      </c>
      <c r="AC45" s="233"/>
      <c r="AD45" s="220">
        <v>41186</v>
      </c>
      <c r="AE45" s="227"/>
      <c r="AF45" s="329" t="s">
        <v>146</v>
      </c>
      <c r="AG45" s="333" t="s">
        <v>147</v>
      </c>
      <c r="AH45" s="333"/>
      <c r="AI45" s="333"/>
      <c r="AJ45" s="333" t="s">
        <v>149</v>
      </c>
      <c r="AK45" s="334" t="s">
        <v>201</v>
      </c>
      <c r="AL45" s="233"/>
      <c r="AM45" s="290">
        <v>41217</v>
      </c>
      <c r="AN45" s="291"/>
      <c r="AO45" s="118" t="s">
        <v>150</v>
      </c>
      <c r="AP45" s="236" t="s">
        <v>201</v>
      </c>
      <c r="AQ45" s="236" t="s">
        <v>147</v>
      </c>
      <c r="AR45" s="236"/>
      <c r="AS45" s="236"/>
      <c r="AT45" s="292" t="s">
        <v>149</v>
      </c>
      <c r="AU45" s="233"/>
      <c r="AV45" s="290">
        <v>41247</v>
      </c>
      <c r="AW45" s="291"/>
      <c r="AX45" s="118" t="s">
        <v>156</v>
      </c>
      <c r="AY45" s="236" t="s">
        <v>201</v>
      </c>
      <c r="AZ45" s="236" t="s">
        <v>147</v>
      </c>
      <c r="BA45" s="236"/>
      <c r="BB45" s="236"/>
      <c r="BC45" s="292" t="s">
        <v>149</v>
      </c>
      <c r="BD45" s="1"/>
      <c r="BE45" s="1"/>
      <c r="BF45" s="1"/>
      <c r="BG45" s="1"/>
      <c r="BH45" s="1"/>
      <c r="BI45" s="1"/>
      <c r="BJ45" s="1"/>
      <c r="BK45" s="1"/>
    </row>
    <row r="46" spans="3:63" ht="15.5" x14ac:dyDescent="0.35">
      <c r="C46" s="220">
        <v>41095</v>
      </c>
      <c r="D46" s="227"/>
      <c r="E46" s="310" t="s">
        <v>146</v>
      </c>
      <c r="F46" s="333" t="s">
        <v>147</v>
      </c>
      <c r="G46" s="222"/>
      <c r="H46" s="222"/>
      <c r="I46" s="222" t="s">
        <v>149</v>
      </c>
      <c r="J46" s="243" t="s">
        <v>201</v>
      </c>
      <c r="K46" s="233"/>
      <c r="L46" s="290">
        <v>41126</v>
      </c>
      <c r="M46" s="291"/>
      <c r="N46" s="118" t="s">
        <v>150</v>
      </c>
      <c r="O46" s="236" t="s">
        <v>201</v>
      </c>
      <c r="P46" s="236" t="s">
        <v>147</v>
      </c>
      <c r="Q46" s="236"/>
      <c r="R46" s="353" t="s">
        <v>154</v>
      </c>
      <c r="S46" s="292" t="s">
        <v>149</v>
      </c>
      <c r="T46" s="233"/>
      <c r="U46" s="290">
        <v>41157</v>
      </c>
      <c r="V46" s="291"/>
      <c r="W46" s="118" t="s">
        <v>151</v>
      </c>
      <c r="X46" s="236" t="s">
        <v>201</v>
      </c>
      <c r="Y46" s="236" t="s">
        <v>147</v>
      </c>
      <c r="Z46" s="236"/>
      <c r="AA46" s="236"/>
      <c r="AB46" s="385" t="s">
        <v>154</v>
      </c>
      <c r="AC46" s="233"/>
      <c r="AD46" s="290">
        <v>41187</v>
      </c>
      <c r="AE46" s="291"/>
      <c r="AF46" s="118" t="s">
        <v>152</v>
      </c>
      <c r="AG46" s="236" t="s">
        <v>201</v>
      </c>
      <c r="AH46" s="236" t="s">
        <v>147</v>
      </c>
      <c r="AI46" s="236"/>
      <c r="AJ46" s="236"/>
      <c r="AK46" s="292" t="s">
        <v>149</v>
      </c>
      <c r="AL46" s="233"/>
      <c r="AM46" s="290">
        <v>41218</v>
      </c>
      <c r="AN46" s="291"/>
      <c r="AO46" s="118" t="s">
        <v>153</v>
      </c>
      <c r="AP46" s="236" t="s">
        <v>201</v>
      </c>
      <c r="AQ46" s="236" t="s">
        <v>147</v>
      </c>
      <c r="AR46" s="236"/>
      <c r="AS46" s="236"/>
      <c r="AT46" s="292" t="s">
        <v>149</v>
      </c>
      <c r="AU46" s="233"/>
      <c r="AV46" s="290">
        <v>41248</v>
      </c>
      <c r="AW46" s="291"/>
      <c r="AX46" s="118" t="s">
        <v>151</v>
      </c>
      <c r="AY46" s="236" t="s">
        <v>201</v>
      </c>
      <c r="AZ46" s="236" t="s">
        <v>147</v>
      </c>
      <c r="BA46" s="236"/>
      <c r="BB46" s="236"/>
      <c r="BC46" s="292" t="s">
        <v>149</v>
      </c>
      <c r="BD46" s="1"/>
      <c r="BE46" s="1"/>
      <c r="BF46" s="1"/>
      <c r="BG46" s="1"/>
      <c r="BH46" s="1"/>
      <c r="BI46" s="1"/>
      <c r="BJ46" s="1"/>
      <c r="BK46" s="1"/>
    </row>
    <row r="47" spans="3:63" ht="15.5" x14ac:dyDescent="0.35">
      <c r="C47" s="290">
        <v>41096</v>
      </c>
      <c r="D47" s="293"/>
      <c r="E47" s="118" t="s">
        <v>152</v>
      </c>
      <c r="F47" s="236" t="s">
        <v>201</v>
      </c>
      <c r="G47" s="236" t="s">
        <v>147</v>
      </c>
      <c r="H47" s="353" t="s">
        <v>154</v>
      </c>
      <c r="I47" s="236"/>
      <c r="J47" s="292" t="s">
        <v>149</v>
      </c>
      <c r="K47" s="233"/>
      <c r="L47" s="290">
        <v>41127</v>
      </c>
      <c r="M47" s="293"/>
      <c r="N47" s="118" t="s">
        <v>153</v>
      </c>
      <c r="O47" s="236" t="s">
        <v>201</v>
      </c>
      <c r="P47" s="236" t="s">
        <v>147</v>
      </c>
      <c r="Q47" s="236"/>
      <c r="R47" s="353" t="s">
        <v>154</v>
      </c>
      <c r="S47" s="292" t="s">
        <v>149</v>
      </c>
      <c r="T47" s="233"/>
      <c r="U47" s="220">
        <v>41158</v>
      </c>
      <c r="V47" s="337"/>
      <c r="W47" s="329" t="s">
        <v>146</v>
      </c>
      <c r="X47" s="333" t="s">
        <v>149</v>
      </c>
      <c r="Y47" s="333" t="s">
        <v>201</v>
      </c>
      <c r="Z47" s="333" t="s">
        <v>147</v>
      </c>
      <c r="AA47" s="333"/>
      <c r="AB47" s="243"/>
      <c r="AC47" s="233"/>
      <c r="AD47" s="290">
        <v>41188</v>
      </c>
      <c r="AE47" s="293"/>
      <c r="AF47" s="118" t="s">
        <v>155</v>
      </c>
      <c r="AG47" s="236" t="s">
        <v>201</v>
      </c>
      <c r="AH47" s="236" t="s">
        <v>147</v>
      </c>
      <c r="AI47" s="236"/>
      <c r="AJ47" s="236"/>
      <c r="AK47" s="292" t="s">
        <v>149</v>
      </c>
      <c r="AL47" s="233"/>
      <c r="AM47" s="220">
        <v>41219</v>
      </c>
      <c r="AN47" s="227"/>
      <c r="AO47" s="310" t="s">
        <v>156</v>
      </c>
      <c r="AP47" s="222" t="s">
        <v>149</v>
      </c>
      <c r="AQ47" s="222" t="s">
        <v>201</v>
      </c>
      <c r="AR47" s="222" t="s">
        <v>147</v>
      </c>
      <c r="AS47" s="222"/>
      <c r="AT47" s="243"/>
      <c r="AU47" s="233"/>
      <c r="AV47" s="220">
        <v>41249</v>
      </c>
      <c r="AW47" s="337"/>
      <c r="AX47" s="329" t="s">
        <v>146</v>
      </c>
      <c r="AY47" s="333" t="s">
        <v>149</v>
      </c>
      <c r="AZ47" s="333" t="s">
        <v>201</v>
      </c>
      <c r="BA47" s="333" t="s">
        <v>147</v>
      </c>
      <c r="BB47" s="333"/>
      <c r="BC47" s="243"/>
      <c r="BD47" s="1"/>
      <c r="BE47" s="1"/>
      <c r="BF47" s="1"/>
      <c r="BG47" s="1"/>
      <c r="BH47" s="1"/>
      <c r="BI47" s="1"/>
      <c r="BJ47" s="1"/>
      <c r="BK47" s="1"/>
    </row>
    <row r="48" spans="3:63" ht="15.5" x14ac:dyDescent="0.35">
      <c r="C48" s="290">
        <v>41097</v>
      </c>
      <c r="D48" s="291"/>
      <c r="E48" s="118" t="s">
        <v>155</v>
      </c>
      <c r="F48" s="236" t="s">
        <v>201</v>
      </c>
      <c r="G48" s="236" t="s">
        <v>147</v>
      </c>
      <c r="H48" s="353" t="s">
        <v>154</v>
      </c>
      <c r="I48" s="236"/>
      <c r="J48" s="292" t="s">
        <v>149</v>
      </c>
      <c r="K48" s="233"/>
      <c r="L48" s="290">
        <v>41128</v>
      </c>
      <c r="M48" s="291"/>
      <c r="N48" s="118" t="s">
        <v>156</v>
      </c>
      <c r="O48" s="236" t="s">
        <v>149</v>
      </c>
      <c r="P48" s="236" t="s">
        <v>201</v>
      </c>
      <c r="Q48" s="236" t="s">
        <v>147</v>
      </c>
      <c r="R48" s="353" t="s">
        <v>154</v>
      </c>
      <c r="S48" s="292"/>
      <c r="T48" s="233"/>
      <c r="U48" s="290">
        <v>41159</v>
      </c>
      <c r="V48" s="291"/>
      <c r="W48" s="118" t="s">
        <v>152</v>
      </c>
      <c r="X48" s="236" t="s">
        <v>149</v>
      </c>
      <c r="Y48" s="236" t="s">
        <v>201</v>
      </c>
      <c r="Z48" s="236" t="s">
        <v>147</v>
      </c>
      <c r="AA48" s="236"/>
      <c r="AB48" s="385" t="s">
        <v>154</v>
      </c>
      <c r="AC48" s="233"/>
      <c r="AD48" s="290">
        <v>41189</v>
      </c>
      <c r="AE48" s="291"/>
      <c r="AF48" s="118" t="s">
        <v>150</v>
      </c>
      <c r="AG48" s="236" t="s">
        <v>149</v>
      </c>
      <c r="AH48" s="236" t="s">
        <v>201</v>
      </c>
      <c r="AI48" s="236" t="s">
        <v>147</v>
      </c>
      <c r="AJ48" s="236"/>
      <c r="AK48" s="292"/>
      <c r="AL48" s="233"/>
      <c r="AM48" s="290">
        <v>41220</v>
      </c>
      <c r="AN48" s="291"/>
      <c r="AO48" s="118" t="s">
        <v>151</v>
      </c>
      <c r="AP48" s="236" t="s">
        <v>149</v>
      </c>
      <c r="AQ48" s="236" t="s">
        <v>201</v>
      </c>
      <c r="AR48" s="236" t="s">
        <v>147</v>
      </c>
      <c r="AS48" s="236"/>
      <c r="AT48" s="292"/>
      <c r="AU48" s="233"/>
      <c r="AV48" s="290">
        <v>41250</v>
      </c>
      <c r="AW48" s="291"/>
      <c r="AX48" s="118" t="s">
        <v>152</v>
      </c>
      <c r="AY48" s="236" t="s">
        <v>149</v>
      </c>
      <c r="AZ48" s="236" t="s">
        <v>201</v>
      </c>
      <c r="BA48" s="236" t="s">
        <v>147</v>
      </c>
      <c r="BB48" s="236"/>
      <c r="BC48" s="292"/>
      <c r="BD48" s="1"/>
      <c r="BE48" s="1"/>
      <c r="BF48" s="1"/>
      <c r="BG48" s="1"/>
      <c r="BH48" s="1"/>
      <c r="BI48" s="1"/>
      <c r="BJ48" s="1"/>
      <c r="BK48" s="1"/>
    </row>
    <row r="49" spans="3:63" ht="15.5" x14ac:dyDescent="0.35">
      <c r="C49" s="290">
        <v>41098</v>
      </c>
      <c r="D49" s="291"/>
      <c r="E49" s="118" t="s">
        <v>150</v>
      </c>
      <c r="F49" s="236" t="s">
        <v>149</v>
      </c>
      <c r="G49" s="236" t="s">
        <v>201</v>
      </c>
      <c r="H49" s="353" t="s">
        <v>154</v>
      </c>
      <c r="I49" s="236"/>
      <c r="J49" s="292"/>
      <c r="K49" s="233"/>
      <c r="L49" s="290">
        <v>41129</v>
      </c>
      <c r="M49" s="291"/>
      <c r="N49" s="118" t="s">
        <v>151</v>
      </c>
      <c r="O49" s="236" t="s">
        <v>149</v>
      </c>
      <c r="P49" s="236" t="s">
        <v>201</v>
      </c>
      <c r="Q49" s="236" t="s">
        <v>147</v>
      </c>
      <c r="R49" s="353" t="s">
        <v>154</v>
      </c>
      <c r="S49" s="292"/>
      <c r="T49" s="233"/>
      <c r="U49" s="290">
        <v>41160</v>
      </c>
      <c r="V49" s="291"/>
      <c r="W49" s="118" t="s">
        <v>155</v>
      </c>
      <c r="X49" s="236"/>
      <c r="Y49" s="236" t="s">
        <v>149</v>
      </c>
      <c r="Z49" s="236" t="s">
        <v>201</v>
      </c>
      <c r="AA49" s="236" t="s">
        <v>147</v>
      </c>
      <c r="AB49" s="385" t="s">
        <v>154</v>
      </c>
      <c r="AC49" s="233"/>
      <c r="AD49" s="290">
        <v>41190</v>
      </c>
      <c r="AE49" s="291"/>
      <c r="AF49" s="118" t="s">
        <v>153</v>
      </c>
      <c r="AG49" s="236" t="s">
        <v>149</v>
      </c>
      <c r="AH49" s="236" t="s">
        <v>201</v>
      </c>
      <c r="AI49" s="236" t="s">
        <v>147</v>
      </c>
      <c r="AJ49" s="236"/>
      <c r="AK49" s="292"/>
      <c r="AL49" s="233"/>
      <c r="AM49" s="220">
        <v>41221</v>
      </c>
      <c r="AN49" s="337"/>
      <c r="AO49" s="329" t="s">
        <v>146</v>
      </c>
      <c r="AP49" s="333"/>
      <c r="AQ49" s="333" t="s">
        <v>149</v>
      </c>
      <c r="AR49" s="333" t="s">
        <v>201</v>
      </c>
      <c r="AS49" s="333" t="s">
        <v>147</v>
      </c>
      <c r="AT49" s="334"/>
      <c r="AU49" s="233"/>
      <c r="AV49" s="290">
        <v>41251</v>
      </c>
      <c r="AW49" s="291"/>
      <c r="AX49" s="118" t="s">
        <v>155</v>
      </c>
      <c r="AY49" s="236"/>
      <c r="AZ49" s="236" t="s">
        <v>149</v>
      </c>
      <c r="BA49" s="236" t="s">
        <v>201</v>
      </c>
      <c r="BB49" s="236" t="s">
        <v>147</v>
      </c>
      <c r="BC49" s="292"/>
      <c r="BD49" s="1"/>
      <c r="BE49" s="1"/>
      <c r="BF49" s="1"/>
      <c r="BG49" s="1"/>
      <c r="BH49" s="1"/>
      <c r="BI49" s="1"/>
      <c r="BJ49" s="1"/>
      <c r="BK49" s="1"/>
    </row>
    <row r="50" spans="3:63" ht="15.5" x14ac:dyDescent="0.35">
      <c r="C50" s="290">
        <v>41099</v>
      </c>
      <c r="D50" s="291"/>
      <c r="E50" s="118" t="s">
        <v>153</v>
      </c>
      <c r="F50" s="236" t="s">
        <v>149</v>
      </c>
      <c r="G50" s="236" t="s">
        <v>201</v>
      </c>
      <c r="H50" s="353" t="s">
        <v>154</v>
      </c>
      <c r="I50" s="118"/>
      <c r="J50" s="292"/>
      <c r="K50" s="233"/>
      <c r="L50" s="220">
        <v>41130</v>
      </c>
      <c r="M50" s="227"/>
      <c r="N50" s="329" t="s">
        <v>146</v>
      </c>
      <c r="O50" s="333"/>
      <c r="P50" s="333" t="s">
        <v>149</v>
      </c>
      <c r="Q50" s="333" t="s">
        <v>201</v>
      </c>
      <c r="R50" s="333" t="s">
        <v>148</v>
      </c>
      <c r="S50" s="243"/>
      <c r="T50" s="233"/>
      <c r="U50" s="290">
        <v>41161</v>
      </c>
      <c r="V50" s="291"/>
      <c r="W50" s="118" t="s">
        <v>150</v>
      </c>
      <c r="X50" s="236"/>
      <c r="Y50" s="236" t="s">
        <v>149</v>
      </c>
      <c r="Z50" s="236" t="s">
        <v>201</v>
      </c>
      <c r="AA50" s="236" t="s">
        <v>147</v>
      </c>
      <c r="AB50" s="385" t="s">
        <v>154</v>
      </c>
      <c r="AC50" s="233"/>
      <c r="AD50" s="290">
        <v>41191</v>
      </c>
      <c r="AE50" s="291"/>
      <c r="AF50" s="118" t="s">
        <v>156</v>
      </c>
      <c r="AG50" s="236"/>
      <c r="AH50" s="236" t="s">
        <v>149</v>
      </c>
      <c r="AI50" s="236" t="s">
        <v>201</v>
      </c>
      <c r="AJ50" s="236" t="s">
        <v>147</v>
      </c>
      <c r="AK50" s="292"/>
      <c r="AL50" s="233"/>
      <c r="AM50" s="290">
        <v>41222</v>
      </c>
      <c r="AN50" s="291"/>
      <c r="AO50" s="118" t="s">
        <v>152</v>
      </c>
      <c r="AP50" s="236"/>
      <c r="AQ50" s="236" t="s">
        <v>149</v>
      </c>
      <c r="AR50" s="236" t="s">
        <v>201</v>
      </c>
      <c r="AS50" s="236" t="s">
        <v>147</v>
      </c>
      <c r="AT50" s="292"/>
      <c r="AU50" s="233"/>
      <c r="AV50" s="290">
        <v>41252</v>
      </c>
      <c r="AW50" s="291"/>
      <c r="AX50" s="118" t="s">
        <v>150</v>
      </c>
      <c r="AY50" s="236"/>
      <c r="AZ50" s="236" t="s">
        <v>149</v>
      </c>
      <c r="BA50" s="236" t="s">
        <v>201</v>
      </c>
      <c r="BB50" s="236" t="s">
        <v>147</v>
      </c>
      <c r="BC50" s="292"/>
      <c r="BD50" s="1"/>
      <c r="BE50" s="1"/>
      <c r="BF50" s="1"/>
      <c r="BG50" s="1"/>
      <c r="BH50" s="1"/>
      <c r="BI50" s="1"/>
      <c r="BJ50" s="1"/>
      <c r="BK50" s="1"/>
    </row>
    <row r="51" spans="3:63" ht="15.5" x14ac:dyDescent="0.35">
      <c r="C51" s="290">
        <v>41100</v>
      </c>
      <c r="D51" s="291"/>
      <c r="E51" s="118" t="s">
        <v>156</v>
      </c>
      <c r="F51" s="236"/>
      <c r="G51" s="236" t="s">
        <v>149</v>
      </c>
      <c r="H51" s="353" t="s">
        <v>154</v>
      </c>
      <c r="I51" s="236" t="s">
        <v>147</v>
      </c>
      <c r="J51" s="292"/>
      <c r="K51" s="233"/>
      <c r="L51" s="290">
        <v>41131</v>
      </c>
      <c r="M51" s="291"/>
      <c r="N51" s="118" t="s">
        <v>152</v>
      </c>
      <c r="O51" s="236"/>
      <c r="P51" s="236" t="s">
        <v>149</v>
      </c>
      <c r="Q51" s="236" t="s">
        <v>201</v>
      </c>
      <c r="R51" s="353" t="s">
        <v>154</v>
      </c>
      <c r="S51" s="292"/>
      <c r="T51" s="233"/>
      <c r="U51" s="290">
        <v>41162</v>
      </c>
      <c r="V51" s="291"/>
      <c r="W51" s="118" t="s">
        <v>153</v>
      </c>
      <c r="X51" s="236"/>
      <c r="Y51" s="236"/>
      <c r="Z51" s="236" t="s">
        <v>149</v>
      </c>
      <c r="AA51" s="236" t="s">
        <v>201</v>
      </c>
      <c r="AB51" s="385" t="s">
        <v>154</v>
      </c>
      <c r="AC51" s="233"/>
      <c r="AD51" s="290">
        <v>41192</v>
      </c>
      <c r="AE51" s="291"/>
      <c r="AF51" s="118" t="s">
        <v>151</v>
      </c>
      <c r="AG51" s="236"/>
      <c r="AH51" s="236" t="s">
        <v>149</v>
      </c>
      <c r="AI51" s="236" t="s">
        <v>201</v>
      </c>
      <c r="AJ51" s="236" t="s">
        <v>147</v>
      </c>
      <c r="AK51" s="292"/>
      <c r="AL51" s="233"/>
      <c r="AM51" s="290">
        <v>41223</v>
      </c>
      <c r="AN51" s="291"/>
      <c r="AO51" s="118" t="s">
        <v>155</v>
      </c>
      <c r="AP51" s="236"/>
      <c r="AQ51" s="236"/>
      <c r="AR51" s="236" t="s">
        <v>149</v>
      </c>
      <c r="AS51" s="236" t="s">
        <v>201</v>
      </c>
      <c r="AT51" s="292" t="s">
        <v>147</v>
      </c>
      <c r="AU51" s="233"/>
      <c r="AV51" s="290">
        <v>41253</v>
      </c>
      <c r="AW51" s="291"/>
      <c r="AX51" s="118" t="s">
        <v>153</v>
      </c>
      <c r="AY51" s="236"/>
      <c r="AZ51" s="236"/>
      <c r="BA51" s="236" t="s">
        <v>149</v>
      </c>
      <c r="BB51" s="236" t="s">
        <v>201</v>
      </c>
      <c r="BC51" s="292" t="s">
        <v>147</v>
      </c>
      <c r="BD51" s="1"/>
      <c r="BE51" s="1"/>
      <c r="BF51" s="1"/>
      <c r="BG51" s="1"/>
      <c r="BH51" s="1"/>
      <c r="BI51" s="1"/>
      <c r="BJ51" s="1"/>
      <c r="BK51" s="1"/>
    </row>
    <row r="52" spans="3:63" ht="15.5" x14ac:dyDescent="0.35">
      <c r="C52" s="290">
        <v>41101</v>
      </c>
      <c r="D52" s="291"/>
      <c r="E52" s="118" t="s">
        <v>151</v>
      </c>
      <c r="F52" s="236"/>
      <c r="G52" s="236" t="s">
        <v>149</v>
      </c>
      <c r="H52" s="353" t="s">
        <v>154</v>
      </c>
      <c r="I52" s="236" t="s">
        <v>147</v>
      </c>
      <c r="J52" s="292"/>
      <c r="K52" s="233"/>
      <c r="L52" s="290">
        <v>41132</v>
      </c>
      <c r="M52" s="291"/>
      <c r="N52" s="118" t="s">
        <v>155</v>
      </c>
      <c r="O52" s="236"/>
      <c r="P52" s="236"/>
      <c r="Q52" s="236" t="s">
        <v>149</v>
      </c>
      <c r="R52" s="353" t="s">
        <v>154</v>
      </c>
      <c r="S52" s="292" t="s">
        <v>147</v>
      </c>
      <c r="T52" s="233"/>
      <c r="U52" s="290">
        <v>41163</v>
      </c>
      <c r="V52" s="291"/>
      <c r="W52" s="118" t="s">
        <v>156</v>
      </c>
      <c r="X52" s="236"/>
      <c r="Y52" s="236"/>
      <c r="Z52" s="236" t="s">
        <v>149</v>
      </c>
      <c r="AA52" s="236" t="s">
        <v>201</v>
      </c>
      <c r="AB52" s="385" t="s">
        <v>154</v>
      </c>
      <c r="AC52" s="233"/>
      <c r="AD52" s="220">
        <v>41193</v>
      </c>
      <c r="AE52" s="227"/>
      <c r="AF52" s="310" t="s">
        <v>146</v>
      </c>
      <c r="AG52" s="222"/>
      <c r="AH52" s="222"/>
      <c r="AI52" s="333" t="s">
        <v>149</v>
      </c>
      <c r="AJ52" s="333" t="s">
        <v>201</v>
      </c>
      <c r="AK52" s="334" t="s">
        <v>147</v>
      </c>
      <c r="AL52" s="233"/>
      <c r="AM52" s="290">
        <v>41224</v>
      </c>
      <c r="AN52" s="291"/>
      <c r="AO52" s="118" t="s">
        <v>150</v>
      </c>
      <c r="AP52" s="236"/>
      <c r="AQ52" s="236"/>
      <c r="AR52" s="236" t="s">
        <v>149</v>
      </c>
      <c r="AS52" s="236" t="s">
        <v>201</v>
      </c>
      <c r="AT52" s="292" t="s">
        <v>147</v>
      </c>
      <c r="AU52" s="233"/>
      <c r="AV52" s="290">
        <v>41254</v>
      </c>
      <c r="AW52" s="291"/>
      <c r="AX52" s="118" t="s">
        <v>156</v>
      </c>
      <c r="AY52" s="236"/>
      <c r="AZ52" s="236"/>
      <c r="BA52" s="236" t="s">
        <v>149</v>
      </c>
      <c r="BB52" s="236" t="s">
        <v>201</v>
      </c>
      <c r="BC52" s="292" t="s">
        <v>147</v>
      </c>
      <c r="BD52" s="1"/>
      <c r="BE52" s="1"/>
      <c r="BF52" s="1"/>
      <c r="BG52" s="1"/>
      <c r="BH52" s="1"/>
      <c r="BI52" s="1"/>
      <c r="BJ52" s="1"/>
      <c r="BK52" s="1"/>
    </row>
    <row r="53" spans="3:63" ht="15.5" x14ac:dyDescent="0.35">
      <c r="C53" s="220">
        <v>41102</v>
      </c>
      <c r="D53" s="227"/>
      <c r="E53" s="310" t="s">
        <v>146</v>
      </c>
      <c r="F53" s="222"/>
      <c r="G53" s="222"/>
      <c r="H53" s="333" t="s">
        <v>148</v>
      </c>
      <c r="I53" s="333" t="s">
        <v>201</v>
      </c>
      <c r="J53" s="334" t="s">
        <v>147</v>
      </c>
      <c r="K53" s="233"/>
      <c r="L53" s="290">
        <v>41133</v>
      </c>
      <c r="M53" s="291"/>
      <c r="N53" s="118" t="s">
        <v>150</v>
      </c>
      <c r="O53" s="236"/>
      <c r="P53" s="236"/>
      <c r="Q53" s="236" t="s">
        <v>149</v>
      </c>
      <c r="R53" s="353" t="s">
        <v>154</v>
      </c>
      <c r="S53" s="292" t="s">
        <v>147</v>
      </c>
      <c r="T53" s="233"/>
      <c r="U53" s="290">
        <v>41164</v>
      </c>
      <c r="V53" s="291"/>
      <c r="W53" s="118" t="s">
        <v>151</v>
      </c>
      <c r="X53" s="236" t="s">
        <v>147</v>
      </c>
      <c r="Y53" s="236"/>
      <c r="Z53" s="236"/>
      <c r="AA53" s="236" t="s">
        <v>149</v>
      </c>
      <c r="AB53" s="385" t="s">
        <v>154</v>
      </c>
      <c r="AC53" s="233"/>
      <c r="AD53" s="290">
        <v>41194</v>
      </c>
      <c r="AE53" s="291"/>
      <c r="AF53" s="118" t="s">
        <v>152</v>
      </c>
      <c r="AG53" s="236"/>
      <c r="AH53" s="236"/>
      <c r="AI53" s="236" t="s">
        <v>149</v>
      </c>
      <c r="AJ53" s="236" t="s">
        <v>201</v>
      </c>
      <c r="AK53" s="292" t="s">
        <v>147</v>
      </c>
      <c r="AL53" s="233"/>
      <c r="AM53" s="290">
        <v>41225</v>
      </c>
      <c r="AN53" s="291"/>
      <c r="AO53" s="118" t="s">
        <v>153</v>
      </c>
      <c r="AP53" s="236" t="s">
        <v>147</v>
      </c>
      <c r="AQ53" s="236"/>
      <c r="AR53" s="236"/>
      <c r="AS53" s="236" t="s">
        <v>149</v>
      </c>
      <c r="AT53" s="292" t="s">
        <v>201</v>
      </c>
      <c r="AU53" s="233"/>
      <c r="AV53" s="290">
        <v>41255</v>
      </c>
      <c r="AW53" s="291"/>
      <c r="AX53" s="118" t="s">
        <v>151</v>
      </c>
      <c r="AY53" s="236" t="s">
        <v>147</v>
      </c>
      <c r="AZ53" s="236"/>
      <c r="BA53" s="236"/>
      <c r="BB53" s="236" t="s">
        <v>149</v>
      </c>
      <c r="BC53" s="292" t="s">
        <v>201</v>
      </c>
      <c r="BD53" s="1"/>
      <c r="BE53" s="1"/>
      <c r="BF53" s="1"/>
      <c r="BG53" s="1"/>
      <c r="BH53" s="1"/>
      <c r="BI53" s="1"/>
      <c r="BJ53" s="1"/>
      <c r="BK53" s="1"/>
    </row>
    <row r="54" spans="3:63" ht="15.5" x14ac:dyDescent="0.35">
      <c r="C54" s="290">
        <v>41103</v>
      </c>
      <c r="D54" s="293"/>
      <c r="E54" s="118" t="s">
        <v>152</v>
      </c>
      <c r="F54" s="236"/>
      <c r="G54" s="236"/>
      <c r="H54" s="353" t="s">
        <v>154</v>
      </c>
      <c r="I54" s="236" t="s">
        <v>201</v>
      </c>
      <c r="J54" s="292" t="s">
        <v>147</v>
      </c>
      <c r="K54" s="233"/>
      <c r="L54" s="290">
        <v>41134</v>
      </c>
      <c r="M54" s="293"/>
      <c r="N54" s="118" t="s">
        <v>153</v>
      </c>
      <c r="O54" s="236" t="s">
        <v>147</v>
      </c>
      <c r="P54" s="236"/>
      <c r="Q54" s="236"/>
      <c r="R54" s="353" t="s">
        <v>154</v>
      </c>
      <c r="S54" s="292" t="s">
        <v>201</v>
      </c>
      <c r="T54" s="233"/>
      <c r="U54" s="220">
        <v>41165</v>
      </c>
      <c r="V54" s="227"/>
      <c r="W54" s="329" t="s">
        <v>146</v>
      </c>
      <c r="X54" s="333" t="s">
        <v>147</v>
      </c>
      <c r="Y54" s="333"/>
      <c r="Z54" s="333"/>
      <c r="AA54" s="333" t="s">
        <v>149</v>
      </c>
      <c r="AB54" s="334" t="s">
        <v>148</v>
      </c>
      <c r="AC54" s="233"/>
      <c r="AD54" s="290">
        <v>41195</v>
      </c>
      <c r="AE54" s="293"/>
      <c r="AF54" s="118" t="s">
        <v>155</v>
      </c>
      <c r="AG54" s="236" t="s">
        <v>147</v>
      </c>
      <c r="AH54" s="236"/>
      <c r="AI54" s="236"/>
      <c r="AJ54" s="236" t="s">
        <v>149</v>
      </c>
      <c r="AK54" s="292" t="s">
        <v>201</v>
      </c>
      <c r="AL54" s="233"/>
      <c r="AM54" s="290">
        <v>41226</v>
      </c>
      <c r="AN54" s="293"/>
      <c r="AO54" s="118" t="s">
        <v>156</v>
      </c>
      <c r="AP54" s="236" t="s">
        <v>147</v>
      </c>
      <c r="AQ54" s="236"/>
      <c r="AR54" s="236"/>
      <c r="AS54" s="236" t="s">
        <v>149</v>
      </c>
      <c r="AT54" s="292" t="s">
        <v>201</v>
      </c>
      <c r="AU54" s="233"/>
      <c r="AV54" s="220">
        <v>41256</v>
      </c>
      <c r="AW54" s="227"/>
      <c r="AX54" s="329" t="s">
        <v>146</v>
      </c>
      <c r="AY54" s="333" t="s">
        <v>147</v>
      </c>
      <c r="AZ54" s="333"/>
      <c r="BA54" s="333"/>
      <c r="BB54" s="333" t="s">
        <v>149</v>
      </c>
      <c r="BC54" s="334" t="s">
        <v>201</v>
      </c>
      <c r="BD54" s="1"/>
      <c r="BE54" s="1"/>
      <c r="BF54" s="1"/>
      <c r="BG54" s="1"/>
      <c r="BH54" s="1"/>
      <c r="BI54" s="1"/>
      <c r="BJ54" s="1"/>
      <c r="BK54" s="1"/>
    </row>
    <row r="55" spans="3:63" ht="15.5" x14ac:dyDescent="0.35">
      <c r="C55" s="290">
        <v>41104</v>
      </c>
      <c r="D55" s="291"/>
      <c r="E55" s="118" t="s">
        <v>155</v>
      </c>
      <c r="F55" s="236" t="s">
        <v>147</v>
      </c>
      <c r="G55" s="236"/>
      <c r="H55" s="353" t="s">
        <v>154</v>
      </c>
      <c r="I55" s="236" t="s">
        <v>149</v>
      </c>
      <c r="J55" s="292" t="s">
        <v>201</v>
      </c>
      <c r="K55" s="233"/>
      <c r="L55" s="290">
        <v>41135</v>
      </c>
      <c r="M55" s="291"/>
      <c r="N55" s="118" t="s">
        <v>156</v>
      </c>
      <c r="O55" s="236" t="s">
        <v>147</v>
      </c>
      <c r="P55" s="236"/>
      <c r="Q55" s="236"/>
      <c r="R55" s="353" t="s">
        <v>154</v>
      </c>
      <c r="S55" s="292" t="s">
        <v>201</v>
      </c>
      <c r="T55" s="233"/>
      <c r="U55" s="290">
        <v>41166</v>
      </c>
      <c r="V55" s="291"/>
      <c r="W55" s="118" t="s">
        <v>152</v>
      </c>
      <c r="X55" s="236" t="s">
        <v>201</v>
      </c>
      <c r="Y55" s="236" t="s">
        <v>147</v>
      </c>
      <c r="Z55" s="236"/>
      <c r="AA55" s="236"/>
      <c r="AB55" s="385" t="s">
        <v>154</v>
      </c>
      <c r="AC55" s="233"/>
      <c r="AD55" s="290">
        <v>41196</v>
      </c>
      <c r="AE55" s="291"/>
      <c r="AF55" s="118" t="s">
        <v>150</v>
      </c>
      <c r="AG55" s="236" t="s">
        <v>147</v>
      </c>
      <c r="AH55" s="236"/>
      <c r="AI55" s="236"/>
      <c r="AJ55" s="236" t="s">
        <v>149</v>
      </c>
      <c r="AK55" s="292" t="s">
        <v>201</v>
      </c>
      <c r="AL55" s="233"/>
      <c r="AM55" s="290">
        <v>41227</v>
      </c>
      <c r="AN55" s="291"/>
      <c r="AO55" s="118" t="s">
        <v>151</v>
      </c>
      <c r="AP55" s="236" t="s">
        <v>201</v>
      </c>
      <c r="AQ55" s="236" t="s">
        <v>147</v>
      </c>
      <c r="AR55" s="236"/>
      <c r="AS55" s="236"/>
      <c r="AT55" s="292" t="s">
        <v>149</v>
      </c>
      <c r="AU55" s="233"/>
      <c r="AV55" s="290">
        <v>41257</v>
      </c>
      <c r="AW55" s="291"/>
      <c r="AX55" s="118" t="s">
        <v>152</v>
      </c>
      <c r="AY55" s="236" t="s">
        <v>201</v>
      </c>
      <c r="AZ55" s="236" t="s">
        <v>147</v>
      </c>
      <c r="BA55" s="236"/>
      <c r="BB55" s="236"/>
      <c r="BC55" s="292" t="s">
        <v>149</v>
      </c>
      <c r="BD55" s="1"/>
      <c r="BE55" s="1"/>
      <c r="BF55" s="1"/>
      <c r="BG55" s="1"/>
      <c r="BH55" s="1"/>
      <c r="BI55" s="1"/>
      <c r="BJ55" s="1"/>
      <c r="BK55" s="1"/>
    </row>
    <row r="56" spans="3:63" ht="15.5" x14ac:dyDescent="0.35">
      <c r="C56" s="290">
        <v>41105</v>
      </c>
      <c r="D56" s="291"/>
      <c r="E56" s="118" t="s">
        <v>150</v>
      </c>
      <c r="F56" s="118" t="s">
        <v>147</v>
      </c>
      <c r="G56" s="236"/>
      <c r="H56" s="353" t="s">
        <v>154</v>
      </c>
      <c r="I56" s="236" t="s">
        <v>149</v>
      </c>
      <c r="J56" s="292" t="s">
        <v>201</v>
      </c>
      <c r="K56" s="233"/>
      <c r="L56" s="290">
        <v>41136</v>
      </c>
      <c r="M56" s="291"/>
      <c r="N56" s="118" t="s">
        <v>151</v>
      </c>
      <c r="O56" s="236" t="s">
        <v>201</v>
      </c>
      <c r="P56" s="236" t="s">
        <v>147</v>
      </c>
      <c r="Q56" s="236"/>
      <c r="R56" s="353" t="s">
        <v>154</v>
      </c>
      <c r="S56" s="292" t="s">
        <v>149</v>
      </c>
      <c r="T56" s="233"/>
      <c r="U56" s="290">
        <v>41167</v>
      </c>
      <c r="V56" s="291"/>
      <c r="W56" s="118" t="s">
        <v>155</v>
      </c>
      <c r="X56" s="236" t="s">
        <v>201</v>
      </c>
      <c r="Y56" s="236" t="s">
        <v>147</v>
      </c>
      <c r="Z56" s="236"/>
      <c r="AA56" s="236"/>
      <c r="AB56" s="385" t="s">
        <v>154</v>
      </c>
      <c r="AC56" s="233"/>
      <c r="AD56" s="290">
        <v>41197</v>
      </c>
      <c r="AE56" s="291"/>
      <c r="AF56" s="118" t="s">
        <v>153</v>
      </c>
      <c r="AG56" s="236" t="s">
        <v>201</v>
      </c>
      <c r="AH56" s="236" t="s">
        <v>147</v>
      </c>
      <c r="AI56" s="236"/>
      <c r="AJ56" s="236"/>
      <c r="AK56" s="292" t="s">
        <v>149</v>
      </c>
      <c r="AL56" s="233"/>
      <c r="AM56" s="220">
        <v>41228</v>
      </c>
      <c r="AN56" s="337"/>
      <c r="AO56" s="329" t="s">
        <v>146</v>
      </c>
      <c r="AP56" s="333" t="s">
        <v>201</v>
      </c>
      <c r="AQ56" s="333" t="s">
        <v>147</v>
      </c>
      <c r="AR56" s="333"/>
      <c r="AS56" s="333"/>
      <c r="AT56" s="334" t="s">
        <v>149</v>
      </c>
      <c r="AU56" s="233"/>
      <c r="AV56" s="290">
        <v>41258</v>
      </c>
      <c r="AW56" s="291"/>
      <c r="AX56" s="118" t="s">
        <v>155</v>
      </c>
      <c r="AY56" s="236" t="s">
        <v>201</v>
      </c>
      <c r="AZ56" s="236" t="s">
        <v>147</v>
      </c>
      <c r="BA56" s="236"/>
      <c r="BB56" s="236"/>
      <c r="BC56" s="292" t="s">
        <v>149</v>
      </c>
      <c r="BD56" s="1"/>
      <c r="BE56" s="1"/>
      <c r="BF56" s="1"/>
      <c r="BG56" s="1"/>
      <c r="BH56" s="1"/>
      <c r="BI56" s="1"/>
      <c r="BJ56" s="1"/>
      <c r="BK56" s="1"/>
    </row>
    <row r="57" spans="3:63" ht="15.5" x14ac:dyDescent="0.35">
      <c r="C57" s="290">
        <v>41106</v>
      </c>
      <c r="D57" s="291"/>
      <c r="E57" s="118" t="s">
        <v>153</v>
      </c>
      <c r="F57" s="236" t="s">
        <v>201</v>
      </c>
      <c r="G57" s="236" t="s">
        <v>147</v>
      </c>
      <c r="H57" s="353" t="s">
        <v>154</v>
      </c>
      <c r="I57" s="236"/>
      <c r="J57" s="292" t="s">
        <v>149</v>
      </c>
      <c r="K57" s="233"/>
      <c r="L57" s="220">
        <v>41137</v>
      </c>
      <c r="M57" s="227"/>
      <c r="N57" s="329" t="s">
        <v>146</v>
      </c>
      <c r="O57" s="333" t="s">
        <v>201</v>
      </c>
      <c r="P57" s="333" t="s">
        <v>147</v>
      </c>
      <c r="Q57" s="333"/>
      <c r="R57" s="333"/>
      <c r="S57" s="334" t="s">
        <v>149</v>
      </c>
      <c r="T57" s="233"/>
      <c r="U57" s="290">
        <v>41168</v>
      </c>
      <c r="V57" s="291"/>
      <c r="W57" s="118" t="s">
        <v>150</v>
      </c>
      <c r="X57" s="236" t="s">
        <v>149</v>
      </c>
      <c r="Y57" s="236" t="s">
        <v>201</v>
      </c>
      <c r="Z57" s="236" t="s">
        <v>147</v>
      </c>
      <c r="AA57" s="236"/>
      <c r="AB57" s="385" t="s">
        <v>154</v>
      </c>
      <c r="AC57" s="233"/>
      <c r="AD57" s="290">
        <v>41198</v>
      </c>
      <c r="AE57" s="291"/>
      <c r="AF57" s="118" t="s">
        <v>156</v>
      </c>
      <c r="AG57" s="236" t="s">
        <v>201</v>
      </c>
      <c r="AH57" s="236" t="s">
        <v>147</v>
      </c>
      <c r="AI57" s="236"/>
      <c r="AJ57" s="236"/>
      <c r="AK57" s="292" t="s">
        <v>149</v>
      </c>
      <c r="AL57" s="233"/>
      <c r="AM57" s="290">
        <v>41229</v>
      </c>
      <c r="AN57" s="291"/>
      <c r="AO57" s="118" t="s">
        <v>152</v>
      </c>
      <c r="AP57" s="236" t="s">
        <v>149</v>
      </c>
      <c r="AQ57" s="236" t="s">
        <v>201</v>
      </c>
      <c r="AR57" s="236" t="s">
        <v>147</v>
      </c>
      <c r="AS57" s="236"/>
      <c r="AT57" s="292"/>
      <c r="AU57" s="233"/>
      <c r="AV57" s="290">
        <v>41259</v>
      </c>
      <c r="AW57" s="291"/>
      <c r="AX57" s="118" t="s">
        <v>150</v>
      </c>
      <c r="AY57" s="236" t="s">
        <v>149</v>
      </c>
      <c r="AZ57" s="236" t="s">
        <v>201</v>
      </c>
      <c r="BA57" s="236" t="s">
        <v>147</v>
      </c>
      <c r="BB57" s="236"/>
      <c r="BC57" s="292"/>
      <c r="BD57" s="1"/>
      <c r="BE57" s="1"/>
      <c r="BF57" s="1"/>
      <c r="BG57" s="1"/>
      <c r="BH57" s="1"/>
      <c r="BI57" s="1"/>
      <c r="BJ57" s="1"/>
      <c r="BK57" s="1"/>
    </row>
    <row r="58" spans="3:63" ht="15.5" x14ac:dyDescent="0.35">
      <c r="C58" s="290">
        <v>41107</v>
      </c>
      <c r="D58" s="291"/>
      <c r="E58" s="118" t="s">
        <v>156</v>
      </c>
      <c r="F58" s="236" t="s">
        <v>201</v>
      </c>
      <c r="G58" s="236" t="s">
        <v>147</v>
      </c>
      <c r="H58" s="353" t="s">
        <v>154</v>
      </c>
      <c r="I58" s="236"/>
      <c r="J58" s="292" t="s">
        <v>149</v>
      </c>
      <c r="K58" s="233"/>
      <c r="L58" s="290">
        <v>41138</v>
      </c>
      <c r="M58" s="291"/>
      <c r="N58" s="118" t="s">
        <v>152</v>
      </c>
      <c r="O58" s="236" t="s">
        <v>149</v>
      </c>
      <c r="P58" s="236" t="s">
        <v>201</v>
      </c>
      <c r="Q58" s="236" t="s">
        <v>147</v>
      </c>
      <c r="R58" s="353" t="s">
        <v>154</v>
      </c>
      <c r="S58" s="292"/>
      <c r="T58" s="233"/>
      <c r="U58" s="290">
        <v>41169</v>
      </c>
      <c r="V58" s="291"/>
      <c r="W58" s="118" t="s">
        <v>153</v>
      </c>
      <c r="X58" s="236" t="s">
        <v>149</v>
      </c>
      <c r="Y58" s="236" t="s">
        <v>201</v>
      </c>
      <c r="Z58" s="236" t="s">
        <v>147</v>
      </c>
      <c r="AA58" s="236"/>
      <c r="AB58" s="385" t="s">
        <v>154</v>
      </c>
      <c r="AC58" s="233"/>
      <c r="AD58" s="290">
        <v>41199</v>
      </c>
      <c r="AE58" s="291"/>
      <c r="AF58" s="118" t="s">
        <v>151</v>
      </c>
      <c r="AG58" s="236" t="s">
        <v>149</v>
      </c>
      <c r="AH58" s="236" t="s">
        <v>201</v>
      </c>
      <c r="AI58" s="236" t="s">
        <v>147</v>
      </c>
      <c r="AJ58" s="236"/>
      <c r="AK58" s="292"/>
      <c r="AL58" s="233"/>
      <c r="AM58" s="290">
        <v>41230</v>
      </c>
      <c r="AN58" s="291"/>
      <c r="AO58" s="118" t="s">
        <v>155</v>
      </c>
      <c r="AP58" s="236" t="s">
        <v>149</v>
      </c>
      <c r="AQ58" s="236" t="s">
        <v>201</v>
      </c>
      <c r="AR58" s="236" t="s">
        <v>147</v>
      </c>
      <c r="AS58" s="236"/>
      <c r="AT58" s="292"/>
      <c r="AU58" s="233"/>
      <c r="AV58" s="290">
        <v>41260</v>
      </c>
      <c r="AW58" s="291"/>
      <c r="AX58" s="118" t="s">
        <v>153</v>
      </c>
      <c r="AY58" s="236" t="s">
        <v>149</v>
      </c>
      <c r="AZ58" s="236" t="s">
        <v>201</v>
      </c>
      <c r="BA58" s="236" t="s">
        <v>147</v>
      </c>
      <c r="BB58" s="236"/>
      <c r="BC58" s="292"/>
      <c r="BD58" s="1"/>
      <c r="BE58" s="1"/>
      <c r="BF58" s="1"/>
      <c r="BG58" s="1"/>
      <c r="BH58" s="1"/>
      <c r="BI58" s="1"/>
      <c r="BJ58" s="1"/>
      <c r="BK58" s="1"/>
    </row>
    <row r="59" spans="3:63" ht="15.5" x14ac:dyDescent="0.35">
      <c r="C59" s="290">
        <v>41108</v>
      </c>
      <c r="D59" s="291"/>
      <c r="E59" s="118" t="s">
        <v>151</v>
      </c>
      <c r="F59" s="236" t="s">
        <v>149</v>
      </c>
      <c r="G59" s="236" t="s">
        <v>201</v>
      </c>
      <c r="H59" s="353" t="s">
        <v>154</v>
      </c>
      <c r="I59" s="236"/>
      <c r="J59" s="292"/>
      <c r="K59" s="233"/>
      <c r="L59" s="290">
        <v>41139</v>
      </c>
      <c r="M59" s="291"/>
      <c r="N59" s="118" t="s">
        <v>155</v>
      </c>
      <c r="O59" s="236" t="s">
        <v>149</v>
      </c>
      <c r="P59" s="236" t="s">
        <v>201</v>
      </c>
      <c r="Q59" s="236" t="s">
        <v>147</v>
      </c>
      <c r="R59" s="353" t="s">
        <v>154</v>
      </c>
      <c r="S59" s="292"/>
      <c r="T59" s="233"/>
      <c r="U59" s="290">
        <v>41170</v>
      </c>
      <c r="V59" s="291"/>
      <c r="W59" s="118" t="s">
        <v>156</v>
      </c>
      <c r="X59" s="236"/>
      <c r="Y59" s="236" t="s">
        <v>149</v>
      </c>
      <c r="Z59" s="236" t="s">
        <v>201</v>
      </c>
      <c r="AA59" s="236" t="s">
        <v>147</v>
      </c>
      <c r="AB59" s="385" t="s">
        <v>154</v>
      </c>
      <c r="AC59" s="233"/>
      <c r="AD59" s="220">
        <v>41200</v>
      </c>
      <c r="AE59" s="227"/>
      <c r="AF59" s="329" t="s">
        <v>146</v>
      </c>
      <c r="AG59" s="333" t="s">
        <v>149</v>
      </c>
      <c r="AH59" s="333" t="s">
        <v>201</v>
      </c>
      <c r="AI59" s="333" t="s">
        <v>147</v>
      </c>
      <c r="AJ59" s="222"/>
      <c r="AK59" s="243"/>
      <c r="AL59" s="233"/>
      <c r="AM59" s="290">
        <v>41231</v>
      </c>
      <c r="AN59" s="291"/>
      <c r="AO59" s="118" t="s">
        <v>150</v>
      </c>
      <c r="AP59" s="236"/>
      <c r="AQ59" s="236" t="s">
        <v>149</v>
      </c>
      <c r="AR59" s="236" t="s">
        <v>201</v>
      </c>
      <c r="AS59" s="118" t="s">
        <v>147</v>
      </c>
      <c r="AT59" s="292"/>
      <c r="AU59" s="233"/>
      <c r="AV59" s="290">
        <v>41261</v>
      </c>
      <c r="AW59" s="291"/>
      <c r="AX59" s="118" t="s">
        <v>156</v>
      </c>
      <c r="AY59" s="236"/>
      <c r="AZ59" s="236" t="s">
        <v>149</v>
      </c>
      <c r="BA59" s="236" t="s">
        <v>201</v>
      </c>
      <c r="BB59" s="236" t="s">
        <v>147</v>
      </c>
      <c r="BC59" s="292"/>
      <c r="BD59" s="1"/>
      <c r="BE59" s="1"/>
      <c r="BF59" s="1"/>
      <c r="BG59" s="1"/>
      <c r="BH59" s="1"/>
      <c r="BI59" s="1"/>
      <c r="BJ59" s="1"/>
      <c r="BK59" s="1"/>
    </row>
    <row r="60" spans="3:63" ht="15.5" x14ac:dyDescent="0.35">
      <c r="C60" s="220">
        <v>41109</v>
      </c>
      <c r="D60" s="227"/>
      <c r="E60" s="329" t="s">
        <v>146</v>
      </c>
      <c r="F60" s="333" t="s">
        <v>149</v>
      </c>
      <c r="G60" s="333" t="s">
        <v>201</v>
      </c>
      <c r="H60" s="333" t="s">
        <v>148</v>
      </c>
      <c r="I60" s="222"/>
      <c r="J60" s="243"/>
      <c r="K60" s="233"/>
      <c r="L60" s="290">
        <v>41140</v>
      </c>
      <c r="M60" s="291"/>
      <c r="N60" s="118" t="s">
        <v>150</v>
      </c>
      <c r="O60" s="236"/>
      <c r="P60" s="236" t="s">
        <v>149</v>
      </c>
      <c r="Q60" s="236" t="s">
        <v>201</v>
      </c>
      <c r="R60" s="353" t="s">
        <v>154</v>
      </c>
      <c r="S60" s="292"/>
      <c r="T60" s="233"/>
      <c r="U60" s="290">
        <v>41171</v>
      </c>
      <c r="V60" s="291"/>
      <c r="W60" s="118" t="s">
        <v>151</v>
      </c>
      <c r="X60" s="236"/>
      <c r="Y60" s="236" t="s">
        <v>149</v>
      </c>
      <c r="Z60" s="236" t="s">
        <v>201</v>
      </c>
      <c r="AA60" s="236" t="s">
        <v>147</v>
      </c>
      <c r="AB60" s="385" t="s">
        <v>154</v>
      </c>
      <c r="AC60" s="233"/>
      <c r="AD60" s="290">
        <v>41201</v>
      </c>
      <c r="AE60" s="291"/>
      <c r="AF60" s="118" t="s">
        <v>152</v>
      </c>
      <c r="AG60" s="236"/>
      <c r="AH60" s="236" t="s">
        <v>149</v>
      </c>
      <c r="AI60" s="236" t="s">
        <v>201</v>
      </c>
      <c r="AJ60" s="236" t="s">
        <v>147</v>
      </c>
      <c r="AK60" s="292"/>
      <c r="AL60" s="233"/>
      <c r="AM60" s="290">
        <v>41232</v>
      </c>
      <c r="AN60" s="291"/>
      <c r="AO60" s="118" t="s">
        <v>153</v>
      </c>
      <c r="AP60" s="236"/>
      <c r="AQ60" s="236" t="s">
        <v>149</v>
      </c>
      <c r="AR60" s="236" t="s">
        <v>201</v>
      </c>
      <c r="AS60" s="236" t="s">
        <v>147</v>
      </c>
      <c r="AT60" s="292"/>
      <c r="AU60" s="233"/>
      <c r="AV60" s="290">
        <v>41262</v>
      </c>
      <c r="AW60" s="291"/>
      <c r="AX60" s="118" t="s">
        <v>151</v>
      </c>
      <c r="AY60" s="236"/>
      <c r="AZ60" s="236" t="s">
        <v>149</v>
      </c>
      <c r="BA60" s="236" t="s">
        <v>201</v>
      </c>
      <c r="BB60" s="236" t="s">
        <v>147</v>
      </c>
      <c r="BC60" s="292"/>
      <c r="BD60" s="1"/>
      <c r="BE60" s="1"/>
      <c r="BF60" s="1"/>
      <c r="BG60" s="1"/>
      <c r="BH60" s="1"/>
      <c r="BI60" s="1"/>
      <c r="BJ60" s="1"/>
      <c r="BK60" s="1"/>
    </row>
    <row r="61" spans="3:63" ht="15.5" x14ac:dyDescent="0.35">
      <c r="C61" s="290">
        <v>41110</v>
      </c>
      <c r="D61" s="293"/>
      <c r="E61" s="118" t="s">
        <v>152</v>
      </c>
      <c r="F61" s="236"/>
      <c r="G61" s="236" t="s">
        <v>149</v>
      </c>
      <c r="H61" s="353" t="s">
        <v>154</v>
      </c>
      <c r="I61" s="236" t="s">
        <v>147</v>
      </c>
      <c r="J61" s="292"/>
      <c r="K61" s="233"/>
      <c r="L61" s="290">
        <v>41141</v>
      </c>
      <c r="M61" s="293"/>
      <c r="N61" s="118" t="s">
        <v>153</v>
      </c>
      <c r="O61" s="236"/>
      <c r="P61" s="236" t="s">
        <v>149</v>
      </c>
      <c r="Q61" s="236" t="s">
        <v>201</v>
      </c>
      <c r="R61" s="353" t="s">
        <v>154</v>
      </c>
      <c r="S61" s="292"/>
      <c r="T61" s="233"/>
      <c r="U61" s="220">
        <v>41172</v>
      </c>
      <c r="V61" s="337"/>
      <c r="W61" s="329" t="s">
        <v>146</v>
      </c>
      <c r="X61" s="333"/>
      <c r="Y61" s="333"/>
      <c r="Z61" s="333" t="s">
        <v>149</v>
      </c>
      <c r="AA61" s="333" t="s">
        <v>201</v>
      </c>
      <c r="AB61" s="334" t="s">
        <v>148</v>
      </c>
      <c r="AC61" s="233"/>
      <c r="AD61" s="290">
        <v>41202</v>
      </c>
      <c r="AE61" s="293"/>
      <c r="AF61" s="118" t="s">
        <v>155</v>
      </c>
      <c r="AG61" s="236"/>
      <c r="AH61" s="236" t="s">
        <v>149</v>
      </c>
      <c r="AI61" s="236" t="s">
        <v>201</v>
      </c>
      <c r="AJ61" s="236" t="s">
        <v>147</v>
      </c>
      <c r="AK61" s="292"/>
      <c r="AL61" s="233"/>
      <c r="AM61" s="290">
        <v>41233</v>
      </c>
      <c r="AN61" s="293"/>
      <c r="AO61" s="118" t="s">
        <v>156</v>
      </c>
      <c r="AP61" s="236"/>
      <c r="AQ61" s="236"/>
      <c r="AR61" s="236" t="s">
        <v>149</v>
      </c>
      <c r="AS61" s="236" t="s">
        <v>201</v>
      </c>
      <c r="AT61" s="292" t="s">
        <v>147</v>
      </c>
      <c r="AU61" s="233"/>
      <c r="AV61" s="220">
        <v>41263</v>
      </c>
      <c r="AW61" s="227"/>
      <c r="AX61" s="329" t="s">
        <v>146</v>
      </c>
      <c r="AY61" s="333"/>
      <c r="AZ61" s="333"/>
      <c r="BA61" s="333" t="s">
        <v>149</v>
      </c>
      <c r="BB61" s="333" t="s">
        <v>201</v>
      </c>
      <c r="BC61" s="334" t="s">
        <v>147</v>
      </c>
      <c r="BD61" s="1"/>
      <c r="BE61" s="1"/>
      <c r="BF61" s="1"/>
      <c r="BG61" s="1"/>
      <c r="BH61" s="1"/>
      <c r="BI61" s="1"/>
      <c r="BJ61" s="1"/>
      <c r="BK61" s="1"/>
    </row>
    <row r="62" spans="3:63" ht="15.5" x14ac:dyDescent="0.35">
      <c r="C62" s="290">
        <v>41111</v>
      </c>
      <c r="D62" s="291"/>
      <c r="E62" s="118" t="s">
        <v>155</v>
      </c>
      <c r="F62" s="236"/>
      <c r="G62" s="236" t="s">
        <v>149</v>
      </c>
      <c r="H62" s="353" t="s">
        <v>154</v>
      </c>
      <c r="I62" s="236" t="s">
        <v>147</v>
      </c>
      <c r="J62" s="292"/>
      <c r="K62" s="233"/>
      <c r="L62" s="290">
        <v>41142</v>
      </c>
      <c r="M62" s="291"/>
      <c r="N62" s="118" t="s">
        <v>156</v>
      </c>
      <c r="O62" s="236"/>
      <c r="P62" s="236"/>
      <c r="Q62" s="236" t="s">
        <v>149</v>
      </c>
      <c r="R62" s="353" t="s">
        <v>154</v>
      </c>
      <c r="S62" s="292" t="s">
        <v>147</v>
      </c>
      <c r="T62" s="233"/>
      <c r="U62" s="290">
        <v>41173</v>
      </c>
      <c r="V62" s="291"/>
      <c r="W62" s="118" t="s">
        <v>152</v>
      </c>
      <c r="X62" s="236"/>
      <c r="Y62" s="236"/>
      <c r="Z62" s="236" t="s">
        <v>149</v>
      </c>
      <c r="AA62" s="236" t="s">
        <v>201</v>
      </c>
      <c r="AB62" s="292" t="s">
        <v>147</v>
      </c>
      <c r="AC62" s="233"/>
      <c r="AD62" s="290">
        <v>41203</v>
      </c>
      <c r="AE62" s="291"/>
      <c r="AF62" s="118" t="s">
        <v>150</v>
      </c>
      <c r="AG62" s="236"/>
      <c r="AH62" s="236"/>
      <c r="AI62" s="236" t="s">
        <v>149</v>
      </c>
      <c r="AJ62" s="236" t="s">
        <v>201</v>
      </c>
      <c r="AK62" s="292" t="s">
        <v>147</v>
      </c>
      <c r="AL62" s="233"/>
      <c r="AM62" s="290">
        <v>41234</v>
      </c>
      <c r="AN62" s="291"/>
      <c r="AO62" s="118" t="s">
        <v>151</v>
      </c>
      <c r="AP62" s="236"/>
      <c r="AQ62" s="236"/>
      <c r="AR62" s="236" t="s">
        <v>149</v>
      </c>
      <c r="AS62" s="236" t="s">
        <v>201</v>
      </c>
      <c r="AT62" s="292" t="s">
        <v>147</v>
      </c>
      <c r="AU62" s="233"/>
      <c r="AV62" s="290">
        <v>41264</v>
      </c>
      <c r="AW62" s="291"/>
      <c r="AX62" s="118" t="s">
        <v>152</v>
      </c>
      <c r="AY62" s="236"/>
      <c r="AZ62" s="236"/>
      <c r="BA62" s="236" t="s">
        <v>149</v>
      </c>
      <c r="BB62" s="236" t="s">
        <v>201</v>
      </c>
      <c r="BC62" s="292" t="s">
        <v>147</v>
      </c>
      <c r="BD62" s="1"/>
      <c r="BE62" s="1"/>
      <c r="BF62" s="1"/>
      <c r="BG62" s="1"/>
      <c r="BH62" s="1"/>
      <c r="BI62" s="1"/>
      <c r="BJ62" s="1"/>
      <c r="BK62" s="1"/>
    </row>
    <row r="63" spans="3:63" ht="15.5" x14ac:dyDescent="0.35">
      <c r="C63" s="290">
        <v>41112</v>
      </c>
      <c r="D63" s="291"/>
      <c r="E63" s="118" t="s">
        <v>150</v>
      </c>
      <c r="F63" s="118"/>
      <c r="G63" s="236"/>
      <c r="H63" s="353" t="s">
        <v>154</v>
      </c>
      <c r="I63" s="236" t="s">
        <v>201</v>
      </c>
      <c r="J63" s="292" t="s">
        <v>147</v>
      </c>
      <c r="K63" s="233"/>
      <c r="L63" s="290">
        <v>41143</v>
      </c>
      <c r="M63" s="291"/>
      <c r="N63" s="118" t="s">
        <v>151</v>
      </c>
      <c r="O63" s="236"/>
      <c r="P63" s="236"/>
      <c r="Q63" s="236" t="s">
        <v>149</v>
      </c>
      <c r="R63" s="353" t="s">
        <v>154</v>
      </c>
      <c r="S63" s="292" t="s">
        <v>147</v>
      </c>
      <c r="T63" s="233"/>
      <c r="U63" s="290">
        <v>41174</v>
      </c>
      <c r="V63" s="291"/>
      <c r="W63" s="118" t="s">
        <v>155</v>
      </c>
      <c r="X63" s="236"/>
      <c r="Y63" s="236"/>
      <c r="Z63" s="236"/>
      <c r="AA63" s="236" t="s">
        <v>149</v>
      </c>
      <c r="AB63" s="292" t="s">
        <v>201</v>
      </c>
      <c r="AC63" s="233"/>
      <c r="AD63" s="290">
        <v>41204</v>
      </c>
      <c r="AE63" s="291"/>
      <c r="AF63" s="118" t="s">
        <v>153</v>
      </c>
      <c r="AH63" s="236"/>
      <c r="AI63" s="236" t="s">
        <v>149</v>
      </c>
      <c r="AJ63" s="236" t="s">
        <v>201</v>
      </c>
      <c r="AK63" s="292" t="s">
        <v>147</v>
      </c>
      <c r="AL63" s="233"/>
      <c r="AM63" s="335">
        <v>41235</v>
      </c>
      <c r="AN63" s="337"/>
      <c r="AO63" s="329" t="s">
        <v>146</v>
      </c>
      <c r="AP63" s="333" t="s">
        <v>147</v>
      </c>
      <c r="AQ63" s="333"/>
      <c r="AR63" s="333"/>
      <c r="AS63" s="333" t="s">
        <v>149</v>
      </c>
      <c r="AT63" s="334" t="s">
        <v>201</v>
      </c>
      <c r="AU63" s="233"/>
      <c r="AV63" s="290">
        <v>41265</v>
      </c>
      <c r="AW63" s="291"/>
      <c r="AX63" s="118" t="s">
        <v>155</v>
      </c>
      <c r="AY63" s="236" t="s">
        <v>147</v>
      </c>
      <c r="AZ63" s="236"/>
      <c r="BA63" s="236"/>
      <c r="BB63" s="236" t="s">
        <v>149</v>
      </c>
      <c r="BC63" s="292" t="s">
        <v>201</v>
      </c>
      <c r="BD63" s="1"/>
      <c r="BE63" s="1"/>
      <c r="BF63" s="1"/>
      <c r="BG63" s="1"/>
      <c r="BH63" s="1"/>
      <c r="BI63" s="1"/>
      <c r="BJ63" s="1"/>
      <c r="BK63" s="1"/>
    </row>
    <row r="64" spans="3:63" ht="15.5" x14ac:dyDescent="0.35">
      <c r="C64" s="290">
        <v>41113</v>
      </c>
      <c r="D64" s="291"/>
      <c r="E64" s="118" t="s">
        <v>153</v>
      </c>
      <c r="F64" s="236"/>
      <c r="G64" s="236"/>
      <c r="H64" s="353" t="s">
        <v>154</v>
      </c>
      <c r="I64" s="236" t="s">
        <v>201</v>
      </c>
      <c r="J64" s="292" t="s">
        <v>147</v>
      </c>
      <c r="K64" s="233"/>
      <c r="L64" s="220">
        <v>41144</v>
      </c>
      <c r="M64" s="227"/>
      <c r="N64" s="329" t="s">
        <v>146</v>
      </c>
      <c r="O64" s="333" t="s">
        <v>147</v>
      </c>
      <c r="P64" s="333"/>
      <c r="Q64" s="333"/>
      <c r="R64" s="333" t="s">
        <v>148</v>
      </c>
      <c r="S64" s="334" t="s">
        <v>201</v>
      </c>
      <c r="T64" s="233"/>
      <c r="U64" s="290">
        <v>41175</v>
      </c>
      <c r="V64" s="291"/>
      <c r="W64" s="118" t="s">
        <v>150</v>
      </c>
      <c r="X64" s="236" t="s">
        <v>147</v>
      </c>
      <c r="Y64" s="236"/>
      <c r="Z64" s="236"/>
      <c r="AA64" s="236" t="s">
        <v>149</v>
      </c>
      <c r="AB64" s="292" t="s">
        <v>201</v>
      </c>
      <c r="AC64" s="233"/>
      <c r="AD64" s="290">
        <v>41205</v>
      </c>
      <c r="AE64" s="291"/>
      <c r="AF64" s="118" t="s">
        <v>156</v>
      </c>
      <c r="AG64" s="236" t="s">
        <v>147</v>
      </c>
      <c r="AH64" s="236"/>
      <c r="AI64" s="236"/>
      <c r="AJ64" s="236" t="s">
        <v>149</v>
      </c>
      <c r="AK64" s="292" t="s">
        <v>201</v>
      </c>
      <c r="AL64" s="233"/>
      <c r="AM64" s="290">
        <v>41236</v>
      </c>
      <c r="AN64" s="291"/>
      <c r="AO64" s="118" t="s">
        <v>152</v>
      </c>
      <c r="AP64" s="236" t="s">
        <v>147</v>
      </c>
      <c r="AQ64" s="236"/>
      <c r="AR64" s="236"/>
      <c r="AS64" s="236" t="s">
        <v>149</v>
      </c>
      <c r="AT64" s="292" t="s">
        <v>201</v>
      </c>
      <c r="AU64" s="233"/>
      <c r="AV64" s="290">
        <v>41266</v>
      </c>
      <c r="AW64" s="291"/>
      <c r="AX64" s="118" t="s">
        <v>150</v>
      </c>
      <c r="AY64" s="236" t="s">
        <v>147</v>
      </c>
      <c r="AZ64" s="236"/>
      <c r="BA64" s="236"/>
      <c r="BB64" s="236" t="s">
        <v>149</v>
      </c>
      <c r="BC64" s="292" t="s">
        <v>201</v>
      </c>
      <c r="BD64" s="1"/>
      <c r="BE64" s="1"/>
      <c r="BF64" s="1"/>
      <c r="BG64" s="1"/>
      <c r="BH64" s="1"/>
      <c r="BI64" s="1"/>
      <c r="BJ64" s="1"/>
      <c r="BK64" s="1"/>
    </row>
    <row r="65" spans="2:63" ht="15.5" x14ac:dyDescent="0.35">
      <c r="C65" s="290">
        <v>41114</v>
      </c>
      <c r="D65" s="291"/>
      <c r="E65" s="118" t="s">
        <v>156</v>
      </c>
      <c r="F65" s="236" t="s">
        <v>147</v>
      </c>
      <c r="G65" s="236"/>
      <c r="H65" s="353" t="s">
        <v>154</v>
      </c>
      <c r="I65" s="236" t="s">
        <v>149</v>
      </c>
      <c r="J65" s="292" t="s">
        <v>201</v>
      </c>
      <c r="K65" s="233"/>
      <c r="L65" s="290">
        <v>41145</v>
      </c>
      <c r="M65" s="291"/>
      <c r="N65" s="118" t="s">
        <v>152</v>
      </c>
      <c r="O65" s="236" t="s">
        <v>147</v>
      </c>
      <c r="P65" s="236"/>
      <c r="Q65" s="236"/>
      <c r="R65" s="353" t="s">
        <v>154</v>
      </c>
      <c r="S65" s="292" t="s">
        <v>201</v>
      </c>
      <c r="T65" s="233"/>
      <c r="U65" s="290">
        <v>41176</v>
      </c>
      <c r="V65" s="291"/>
      <c r="W65" s="118" t="s">
        <v>153</v>
      </c>
      <c r="X65" s="236" t="s">
        <v>147</v>
      </c>
      <c r="Y65" s="236"/>
      <c r="Z65" s="236"/>
      <c r="AA65" s="236"/>
      <c r="AB65" s="292" t="s">
        <v>149</v>
      </c>
      <c r="AC65" s="233"/>
      <c r="AD65" s="290">
        <v>41206</v>
      </c>
      <c r="AE65" s="291"/>
      <c r="AF65" s="118" t="s">
        <v>151</v>
      </c>
      <c r="AG65" s="236" t="s">
        <v>147</v>
      </c>
      <c r="AH65" s="236"/>
      <c r="AI65" s="236"/>
      <c r="AJ65" s="236" t="s">
        <v>149</v>
      </c>
      <c r="AK65" s="292" t="s">
        <v>201</v>
      </c>
      <c r="AL65" s="233"/>
      <c r="AM65" s="290">
        <v>41237</v>
      </c>
      <c r="AN65" s="291"/>
      <c r="AO65" s="118" t="s">
        <v>155</v>
      </c>
      <c r="AP65" s="236" t="s">
        <v>201</v>
      </c>
      <c r="AQ65" s="236" t="s">
        <v>147</v>
      </c>
      <c r="AR65" s="236"/>
      <c r="AS65" s="236"/>
      <c r="AT65" s="292" t="s">
        <v>149</v>
      </c>
      <c r="AU65" s="233"/>
      <c r="AV65" s="220">
        <v>41267</v>
      </c>
      <c r="AW65" s="221"/>
      <c r="AX65" s="310" t="s">
        <v>153</v>
      </c>
      <c r="AY65" s="222" t="s">
        <v>201</v>
      </c>
      <c r="AZ65" s="222" t="s">
        <v>147</v>
      </c>
      <c r="BA65" s="222"/>
      <c r="BB65" s="222"/>
      <c r="BC65" s="243" t="s">
        <v>149</v>
      </c>
      <c r="BD65" s="1"/>
      <c r="BE65" s="1"/>
      <c r="BF65" s="1"/>
      <c r="BG65" s="1"/>
      <c r="BH65" s="1"/>
      <c r="BI65" s="1"/>
      <c r="BJ65" s="1"/>
      <c r="BK65" s="1"/>
    </row>
    <row r="66" spans="2:63" ht="15.5" x14ac:dyDescent="0.35">
      <c r="C66" s="290">
        <v>41115</v>
      </c>
      <c r="D66" s="291"/>
      <c r="E66" s="118" t="s">
        <v>151</v>
      </c>
      <c r="F66" s="236" t="s">
        <v>147</v>
      </c>
      <c r="G66" s="236"/>
      <c r="H66" s="353" t="s">
        <v>154</v>
      </c>
      <c r="I66" s="236" t="s">
        <v>149</v>
      </c>
      <c r="J66" s="292" t="s">
        <v>201</v>
      </c>
      <c r="K66" s="233"/>
      <c r="L66" s="290">
        <v>41146</v>
      </c>
      <c r="M66" s="291"/>
      <c r="N66" s="118" t="s">
        <v>155</v>
      </c>
      <c r="O66" s="236" t="s">
        <v>201</v>
      </c>
      <c r="P66" s="236" t="s">
        <v>147</v>
      </c>
      <c r="Q66" s="236"/>
      <c r="R66" s="353" t="s">
        <v>154</v>
      </c>
      <c r="S66" s="292" t="s">
        <v>149</v>
      </c>
      <c r="T66" s="233"/>
      <c r="U66" s="290">
        <v>41177</v>
      </c>
      <c r="V66" s="291"/>
      <c r="W66" s="118" t="s">
        <v>156</v>
      </c>
      <c r="X66" s="236" t="s">
        <v>201</v>
      </c>
      <c r="Y66" s="236" t="s">
        <v>147</v>
      </c>
      <c r="Z66" s="236"/>
      <c r="AA66" s="236"/>
      <c r="AB66" s="292" t="s">
        <v>149</v>
      </c>
      <c r="AC66" s="233"/>
      <c r="AD66" s="220">
        <v>41207</v>
      </c>
      <c r="AE66" s="227"/>
      <c r="AF66" s="329" t="s">
        <v>146</v>
      </c>
      <c r="AG66" s="333" t="s">
        <v>201</v>
      </c>
      <c r="AH66" s="333" t="s">
        <v>147</v>
      </c>
      <c r="AI66" s="333"/>
      <c r="AJ66" s="333"/>
      <c r="AK66" s="334" t="s">
        <v>149</v>
      </c>
      <c r="AL66" s="233"/>
      <c r="AM66" s="290">
        <v>41238</v>
      </c>
      <c r="AN66" s="291"/>
      <c r="AO66" s="118" t="s">
        <v>150</v>
      </c>
      <c r="AP66" s="236" t="s">
        <v>201</v>
      </c>
      <c r="AQ66" s="236" t="s">
        <v>147</v>
      </c>
      <c r="AR66" s="236"/>
      <c r="AS66" s="236"/>
      <c r="AT66" s="292" t="s">
        <v>149</v>
      </c>
      <c r="AU66" s="233"/>
      <c r="AV66" s="220">
        <v>41268</v>
      </c>
      <c r="AW66" s="221"/>
      <c r="AX66" s="310" t="s">
        <v>156</v>
      </c>
      <c r="AY66" s="222" t="s">
        <v>201</v>
      </c>
      <c r="AZ66" s="222" t="s">
        <v>147</v>
      </c>
      <c r="BA66" s="222"/>
      <c r="BB66" s="222"/>
      <c r="BC66" s="243" t="s">
        <v>149</v>
      </c>
      <c r="BD66" s="1"/>
      <c r="BE66" s="1"/>
      <c r="BF66" s="1"/>
      <c r="BG66" s="1"/>
      <c r="BH66" s="1"/>
      <c r="BI66" s="1"/>
      <c r="BJ66" s="1"/>
      <c r="BK66" s="1"/>
    </row>
    <row r="67" spans="2:63" ht="15.5" x14ac:dyDescent="0.35">
      <c r="C67" s="220">
        <v>41116</v>
      </c>
      <c r="D67" s="227"/>
      <c r="E67" s="329" t="s">
        <v>146</v>
      </c>
      <c r="F67" s="333" t="s">
        <v>201</v>
      </c>
      <c r="G67" s="333" t="s">
        <v>147</v>
      </c>
      <c r="H67" s="333"/>
      <c r="I67" s="333"/>
      <c r="J67" s="334" t="s">
        <v>149</v>
      </c>
      <c r="K67" s="233"/>
      <c r="L67" s="290">
        <v>41147</v>
      </c>
      <c r="M67" s="291"/>
      <c r="N67" s="118" t="s">
        <v>150</v>
      </c>
      <c r="O67" s="236" t="s">
        <v>201</v>
      </c>
      <c r="P67" s="236" t="s">
        <v>147</v>
      </c>
      <c r="Q67" s="236"/>
      <c r="R67" s="353" t="s">
        <v>154</v>
      </c>
      <c r="S67" s="292" t="s">
        <v>149</v>
      </c>
      <c r="T67" s="233"/>
      <c r="U67" s="290">
        <v>41178</v>
      </c>
      <c r="V67" s="291"/>
      <c r="W67" s="118" t="s">
        <v>151</v>
      </c>
      <c r="X67" s="236" t="s">
        <v>201</v>
      </c>
      <c r="Y67" s="236" t="s">
        <v>147</v>
      </c>
      <c r="Z67" s="236"/>
      <c r="AA67" s="236"/>
      <c r="AB67" s="292"/>
      <c r="AC67" s="233"/>
      <c r="AD67" s="290">
        <v>41208</v>
      </c>
      <c r="AE67" s="291"/>
      <c r="AF67" s="118" t="s">
        <v>152</v>
      </c>
      <c r="AG67" s="236" t="s">
        <v>201</v>
      </c>
      <c r="AH67" s="236" t="s">
        <v>147</v>
      </c>
      <c r="AI67" s="236"/>
      <c r="AJ67" s="236"/>
      <c r="AK67" s="292" t="s">
        <v>149</v>
      </c>
      <c r="AL67" s="233"/>
      <c r="AM67" s="290">
        <v>41239</v>
      </c>
      <c r="AN67" s="291"/>
      <c r="AO67" s="118" t="s">
        <v>153</v>
      </c>
      <c r="AP67" s="236" t="s">
        <v>149</v>
      </c>
      <c r="AQ67" s="236" t="s">
        <v>201</v>
      </c>
      <c r="AR67" s="236" t="s">
        <v>147</v>
      </c>
      <c r="AS67" s="236"/>
      <c r="AT67" s="292"/>
      <c r="AU67" s="233"/>
      <c r="AV67" s="220">
        <v>41269</v>
      </c>
      <c r="AW67" s="221"/>
      <c r="AX67" s="310" t="s">
        <v>151</v>
      </c>
      <c r="AY67" s="222" t="s">
        <v>149</v>
      </c>
      <c r="AZ67" s="222" t="s">
        <v>201</v>
      </c>
      <c r="BA67" s="222" t="s">
        <v>147</v>
      </c>
      <c r="BB67" s="222"/>
      <c r="BC67" s="243"/>
      <c r="BD67" s="1"/>
      <c r="BE67" s="1"/>
      <c r="BF67" s="1"/>
      <c r="BG67" s="1"/>
      <c r="BH67" s="1"/>
      <c r="BI67" s="1"/>
      <c r="BJ67" s="1"/>
      <c r="BK67" s="1"/>
    </row>
    <row r="68" spans="2:63" ht="15.5" x14ac:dyDescent="0.35">
      <c r="C68" s="290">
        <v>41117</v>
      </c>
      <c r="D68" s="293"/>
      <c r="E68" s="118" t="s">
        <v>152</v>
      </c>
      <c r="F68" s="236" t="s">
        <v>201</v>
      </c>
      <c r="G68" s="236" t="s">
        <v>147</v>
      </c>
      <c r="H68" s="353" t="s">
        <v>154</v>
      </c>
      <c r="I68" s="236"/>
      <c r="J68" s="292" t="s">
        <v>149</v>
      </c>
      <c r="K68" s="233"/>
      <c r="L68" s="290">
        <v>41148</v>
      </c>
      <c r="M68" s="293"/>
      <c r="N68" s="118" t="s">
        <v>153</v>
      </c>
      <c r="O68" s="236" t="s">
        <v>149</v>
      </c>
      <c r="P68" s="236" t="s">
        <v>201</v>
      </c>
      <c r="Q68" s="236" t="s">
        <v>147</v>
      </c>
      <c r="R68" s="353" t="s">
        <v>154</v>
      </c>
      <c r="S68" s="292"/>
      <c r="T68" s="233"/>
      <c r="U68" s="220">
        <v>41179</v>
      </c>
      <c r="V68" s="227"/>
      <c r="W68" s="329" t="s">
        <v>146</v>
      </c>
      <c r="X68" s="333" t="s">
        <v>149</v>
      </c>
      <c r="Y68" s="333" t="s">
        <v>201</v>
      </c>
      <c r="Z68" s="333" t="s">
        <v>147</v>
      </c>
      <c r="AA68" s="222"/>
      <c r="AB68" s="243"/>
      <c r="AC68" s="233"/>
      <c r="AD68" s="290">
        <v>41209</v>
      </c>
      <c r="AE68" s="293"/>
      <c r="AF68" s="118" t="s">
        <v>155</v>
      </c>
      <c r="AG68" s="236" t="s">
        <v>149</v>
      </c>
      <c r="AH68" s="236" t="s">
        <v>201</v>
      </c>
      <c r="AI68" s="236" t="s">
        <v>147</v>
      </c>
      <c r="AJ68" s="236"/>
      <c r="AK68" s="292"/>
      <c r="AL68" s="233"/>
      <c r="AM68" s="290">
        <v>41240</v>
      </c>
      <c r="AN68" s="293"/>
      <c r="AO68" s="118" t="s">
        <v>156</v>
      </c>
      <c r="AP68" s="236" t="s">
        <v>149</v>
      </c>
      <c r="AQ68" s="236" t="s">
        <v>201</v>
      </c>
      <c r="AR68" s="236" t="s">
        <v>147</v>
      </c>
      <c r="AS68" s="236"/>
      <c r="AT68" s="292"/>
      <c r="AU68" s="233"/>
      <c r="AV68" s="220">
        <v>41270</v>
      </c>
      <c r="AW68" s="227"/>
      <c r="AX68" s="310" t="s">
        <v>146</v>
      </c>
      <c r="AY68" s="333" t="s">
        <v>149</v>
      </c>
      <c r="AZ68" s="333" t="s">
        <v>201</v>
      </c>
      <c r="BA68" s="333" t="s">
        <v>147</v>
      </c>
      <c r="BB68" s="222"/>
      <c r="BC68" s="243"/>
      <c r="BD68" s="1"/>
      <c r="BE68" s="1"/>
      <c r="BF68" s="1"/>
      <c r="BG68" s="1"/>
      <c r="BH68" s="1"/>
      <c r="BI68" s="1"/>
      <c r="BJ68" s="1"/>
      <c r="BK68" s="1"/>
    </row>
    <row r="69" spans="2:63" ht="15.5" x14ac:dyDescent="0.35">
      <c r="C69" s="290">
        <v>41118</v>
      </c>
      <c r="D69" s="291"/>
      <c r="E69" s="118" t="s">
        <v>155</v>
      </c>
      <c r="F69" s="236" t="s">
        <v>149</v>
      </c>
      <c r="G69" s="236" t="s">
        <v>201</v>
      </c>
      <c r="H69" s="353" t="s">
        <v>154</v>
      </c>
      <c r="I69" s="236"/>
      <c r="J69" s="292"/>
      <c r="K69" s="233"/>
      <c r="L69" s="290">
        <v>41149</v>
      </c>
      <c r="M69" s="291"/>
      <c r="N69" s="118" t="s">
        <v>156</v>
      </c>
      <c r="O69" s="236" t="s">
        <v>149</v>
      </c>
      <c r="P69" s="236" t="s">
        <v>201</v>
      </c>
      <c r="Q69" s="236" t="s">
        <v>147</v>
      </c>
      <c r="R69" s="353" t="s">
        <v>154</v>
      </c>
      <c r="S69" s="292"/>
      <c r="T69" s="233"/>
      <c r="U69" s="290">
        <v>41180</v>
      </c>
      <c r="V69" s="291"/>
      <c r="W69" s="118" t="s">
        <v>152</v>
      </c>
      <c r="X69" s="236" t="s">
        <v>149</v>
      </c>
      <c r="Y69" s="236" t="s">
        <v>201</v>
      </c>
      <c r="Z69" s="236" t="s">
        <v>147</v>
      </c>
      <c r="AA69" s="236"/>
      <c r="AB69" s="292"/>
      <c r="AC69" s="233"/>
      <c r="AD69" s="290">
        <v>41210</v>
      </c>
      <c r="AE69" s="291"/>
      <c r="AF69" s="118" t="s">
        <v>150</v>
      </c>
      <c r="AG69" s="236" t="s">
        <v>149</v>
      </c>
      <c r="AH69" s="236" t="s">
        <v>201</v>
      </c>
      <c r="AI69" s="236" t="s">
        <v>147</v>
      </c>
      <c r="AJ69" s="236"/>
      <c r="AK69" s="292"/>
      <c r="AL69" s="233"/>
      <c r="AM69" s="290">
        <v>41241</v>
      </c>
      <c r="AN69" s="291"/>
      <c r="AO69" s="118" t="s">
        <v>151</v>
      </c>
      <c r="AP69" s="236"/>
      <c r="AQ69" s="236" t="s">
        <v>149</v>
      </c>
      <c r="AR69" s="236" t="s">
        <v>201</v>
      </c>
      <c r="AS69" s="236" t="s">
        <v>147</v>
      </c>
      <c r="AT69" s="292"/>
      <c r="AU69" s="233"/>
      <c r="AV69" s="290">
        <v>41271</v>
      </c>
      <c r="AW69" s="291"/>
      <c r="AX69" s="118" t="s">
        <v>152</v>
      </c>
      <c r="AY69" s="236"/>
      <c r="AZ69" s="236" t="s">
        <v>149</v>
      </c>
      <c r="BA69" s="236" t="s">
        <v>201</v>
      </c>
      <c r="BB69" s="236" t="s">
        <v>147</v>
      </c>
      <c r="BC69" s="292"/>
      <c r="BD69" s="1"/>
      <c r="BE69" s="1"/>
      <c r="BF69" s="1"/>
      <c r="BG69" s="1"/>
      <c r="BH69" s="1"/>
      <c r="BI69" s="1"/>
      <c r="BJ69" s="1"/>
      <c r="BK69" s="1"/>
    </row>
    <row r="70" spans="2:63" ht="15.5" x14ac:dyDescent="0.35">
      <c r="C70" s="290">
        <v>41119</v>
      </c>
      <c r="D70" s="291"/>
      <c r="E70" s="118" t="s">
        <v>150</v>
      </c>
      <c r="F70" s="236" t="s">
        <v>149</v>
      </c>
      <c r="G70" s="236" t="s">
        <v>201</v>
      </c>
      <c r="H70" s="353" t="s">
        <v>154</v>
      </c>
      <c r="I70" s="236"/>
      <c r="J70" s="292"/>
      <c r="K70" s="233"/>
      <c r="L70" s="290">
        <v>41150</v>
      </c>
      <c r="M70" s="291"/>
      <c r="N70" s="118" t="s">
        <v>151</v>
      </c>
      <c r="O70" s="236"/>
      <c r="P70" s="236" t="s">
        <v>149</v>
      </c>
      <c r="Q70" s="236" t="s">
        <v>201</v>
      </c>
      <c r="R70" s="353" t="s">
        <v>154</v>
      </c>
      <c r="S70" s="292"/>
      <c r="T70" s="233"/>
      <c r="U70" s="290">
        <v>41181</v>
      </c>
      <c r="V70" s="291"/>
      <c r="W70" s="118" t="s">
        <v>155</v>
      </c>
      <c r="X70" s="236"/>
      <c r="Y70" s="236" t="s">
        <v>149</v>
      </c>
      <c r="Z70" s="236" t="s">
        <v>201</v>
      </c>
      <c r="AA70" s="236" t="s">
        <v>147</v>
      </c>
      <c r="AB70" s="292"/>
      <c r="AC70" s="233"/>
      <c r="AD70" s="290">
        <v>41211</v>
      </c>
      <c r="AE70" s="291"/>
      <c r="AF70" s="118" t="s">
        <v>153</v>
      </c>
      <c r="AH70" s="236" t="s">
        <v>149</v>
      </c>
      <c r="AI70" s="236" t="s">
        <v>201</v>
      </c>
      <c r="AJ70" s="236" t="s">
        <v>147</v>
      </c>
      <c r="AK70" s="292"/>
      <c r="AL70" s="233"/>
      <c r="AM70" s="220">
        <v>41242</v>
      </c>
      <c r="AN70" s="337"/>
      <c r="AO70" s="329" t="s">
        <v>146</v>
      </c>
      <c r="AP70" s="333"/>
      <c r="AQ70" s="333" t="s">
        <v>149</v>
      </c>
      <c r="AR70" s="333" t="s">
        <v>201</v>
      </c>
      <c r="AS70" s="333" t="s">
        <v>147</v>
      </c>
      <c r="AT70" s="334"/>
      <c r="AU70" s="233"/>
      <c r="AV70" s="290">
        <v>41272</v>
      </c>
      <c r="AW70" s="291"/>
      <c r="AX70" s="118" t="s">
        <v>155</v>
      </c>
      <c r="AY70" s="236"/>
      <c r="AZ70" s="236" t="s">
        <v>149</v>
      </c>
      <c r="BA70" s="236" t="s">
        <v>201</v>
      </c>
      <c r="BB70" s="236" t="s">
        <v>147</v>
      </c>
      <c r="BC70" s="292"/>
      <c r="BD70" s="1"/>
      <c r="BE70" s="1"/>
      <c r="BF70" s="1"/>
      <c r="BG70" s="1"/>
      <c r="BH70" s="1"/>
      <c r="BI70" s="1"/>
      <c r="BJ70" s="1"/>
      <c r="BK70" s="1"/>
    </row>
    <row r="71" spans="2:63" ht="15.5" x14ac:dyDescent="0.35">
      <c r="C71" s="290">
        <v>41120</v>
      </c>
      <c r="D71" s="291"/>
      <c r="E71" s="118" t="s">
        <v>153</v>
      </c>
      <c r="F71" s="236"/>
      <c r="G71" s="236" t="s">
        <v>149</v>
      </c>
      <c r="H71" s="353" t="s">
        <v>154</v>
      </c>
      <c r="I71" s="236" t="s">
        <v>147</v>
      </c>
      <c r="J71" s="292"/>
      <c r="K71" s="233"/>
      <c r="L71" s="220">
        <v>41151</v>
      </c>
      <c r="M71" s="227"/>
      <c r="N71" s="329" t="s">
        <v>146</v>
      </c>
      <c r="O71" s="333"/>
      <c r="P71" s="333" t="s">
        <v>149</v>
      </c>
      <c r="Q71" s="333" t="s">
        <v>201</v>
      </c>
      <c r="R71" s="333" t="s">
        <v>147</v>
      </c>
      <c r="S71" s="334"/>
      <c r="T71" s="233"/>
      <c r="U71" s="290">
        <v>41182</v>
      </c>
      <c r="V71" s="291"/>
      <c r="W71" s="118" t="s">
        <v>150</v>
      </c>
      <c r="X71" s="236"/>
      <c r="Y71" s="236" t="s">
        <v>149</v>
      </c>
      <c r="Z71" s="236" t="s">
        <v>201</v>
      </c>
      <c r="AA71" s="236" t="s">
        <v>147</v>
      </c>
      <c r="AB71" s="292"/>
      <c r="AC71" s="233"/>
      <c r="AD71" s="290">
        <v>41212</v>
      </c>
      <c r="AE71" s="291"/>
      <c r="AF71" s="118" t="s">
        <v>156</v>
      </c>
      <c r="AG71" s="236"/>
      <c r="AH71" s="236" t="s">
        <v>149</v>
      </c>
      <c r="AI71" s="236" t="s">
        <v>201</v>
      </c>
      <c r="AJ71" s="236" t="s">
        <v>147</v>
      </c>
      <c r="AK71" s="292"/>
      <c r="AL71" s="233"/>
      <c r="AM71" s="290">
        <v>41243</v>
      </c>
      <c r="AN71" s="291"/>
      <c r="AO71" s="118" t="s">
        <v>152</v>
      </c>
      <c r="AP71" s="236"/>
      <c r="AQ71" s="236"/>
      <c r="AR71" s="236" t="s">
        <v>149</v>
      </c>
      <c r="AS71" s="236" t="s">
        <v>201</v>
      </c>
      <c r="AT71" s="292" t="s">
        <v>147</v>
      </c>
      <c r="AU71" s="233"/>
      <c r="AV71" s="290">
        <v>41273</v>
      </c>
      <c r="AW71" s="291"/>
      <c r="AX71" s="118" t="s">
        <v>150</v>
      </c>
      <c r="AY71" s="236"/>
      <c r="AZ71" s="236"/>
      <c r="BA71" s="236" t="s">
        <v>149</v>
      </c>
      <c r="BB71" s="236" t="s">
        <v>201</v>
      </c>
      <c r="BC71" s="292" t="s">
        <v>147</v>
      </c>
      <c r="BD71" s="1"/>
      <c r="BE71" s="1"/>
      <c r="BF71" s="1"/>
      <c r="BG71" s="1"/>
      <c r="BH71" s="1"/>
      <c r="BI71" s="1"/>
      <c r="BJ71" s="1"/>
      <c r="BK71" s="1"/>
    </row>
    <row r="72" spans="2:63" ht="16" thickBot="1" x14ac:dyDescent="0.4">
      <c r="C72" s="296">
        <v>41121</v>
      </c>
      <c r="D72" s="297"/>
      <c r="E72" s="303" t="s">
        <v>156</v>
      </c>
      <c r="F72" s="298"/>
      <c r="G72" s="301" t="s">
        <v>149</v>
      </c>
      <c r="H72" s="376" t="s">
        <v>154</v>
      </c>
      <c r="I72" s="301" t="s">
        <v>147</v>
      </c>
      <c r="J72" s="299"/>
      <c r="K72" s="233"/>
      <c r="L72" s="296">
        <v>41152</v>
      </c>
      <c r="M72" s="297"/>
      <c r="N72" s="303" t="s">
        <v>152</v>
      </c>
      <c r="O72" s="298"/>
      <c r="P72" s="301"/>
      <c r="Q72" s="301" t="s">
        <v>149</v>
      </c>
      <c r="R72" s="301" t="s">
        <v>201</v>
      </c>
      <c r="S72" s="384" t="s">
        <v>154</v>
      </c>
      <c r="T72" s="233"/>
      <c r="U72" s="296"/>
      <c r="V72" s="300"/>
      <c r="W72" s="223"/>
      <c r="X72" s="303"/>
      <c r="Y72" s="303"/>
      <c r="Z72" s="303"/>
      <c r="AA72" s="303"/>
      <c r="AB72" s="304"/>
      <c r="AC72" s="233"/>
      <c r="AD72" s="228">
        <v>41213</v>
      </c>
      <c r="AE72" s="355"/>
      <c r="AF72" s="321" t="s">
        <v>151</v>
      </c>
      <c r="AG72" s="231"/>
      <c r="AH72" s="231"/>
      <c r="AI72" s="231" t="s">
        <v>149</v>
      </c>
      <c r="AJ72" s="231" t="s">
        <v>201</v>
      </c>
      <c r="AK72" s="245" t="s">
        <v>147</v>
      </c>
      <c r="AL72" s="233"/>
      <c r="AM72" s="296"/>
      <c r="AN72" s="300"/>
      <c r="AO72" s="223"/>
      <c r="AP72" s="303"/>
      <c r="AQ72" s="303"/>
      <c r="AR72" s="303"/>
      <c r="AS72" s="303"/>
      <c r="AT72" s="304"/>
      <c r="AU72" s="233"/>
      <c r="AV72" s="296">
        <v>41274</v>
      </c>
      <c r="AW72" s="297"/>
      <c r="AX72" s="303" t="s">
        <v>153</v>
      </c>
      <c r="AY72" s="301"/>
      <c r="AZ72" s="301"/>
      <c r="BA72" s="301" t="s">
        <v>149</v>
      </c>
      <c r="BB72" s="301" t="s">
        <v>201</v>
      </c>
      <c r="BC72" s="299" t="s">
        <v>147</v>
      </c>
      <c r="BD72" s="1"/>
      <c r="BE72" s="1"/>
      <c r="BF72" s="1"/>
      <c r="BG72" s="1"/>
      <c r="BH72" s="1"/>
      <c r="BI72" s="1"/>
      <c r="BJ72" s="1"/>
      <c r="BK72" s="1"/>
    </row>
    <row r="73" spans="2:63" ht="15" thickBot="1" x14ac:dyDescent="0.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row>
    <row r="74" spans="2:63" ht="15" thickBot="1" x14ac:dyDescent="0.4">
      <c r="C74" s="446" t="s">
        <v>158</v>
      </c>
      <c r="D74" s="444"/>
      <c r="E74" s="444"/>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c r="BD74" s="1"/>
      <c r="BE74" s="1"/>
      <c r="BF74" s="1"/>
      <c r="BG74" s="1"/>
      <c r="BH74" s="1"/>
      <c r="BI74" s="1"/>
      <c r="BJ74" s="1"/>
      <c r="BK74" s="1"/>
    </row>
    <row r="75" spans="2:63" ht="15" thickBot="1" x14ac:dyDescent="0.4">
      <c r="B75" s="49"/>
      <c r="C75" s="52"/>
      <c r="D75" s="46"/>
      <c r="E75" s="46"/>
      <c r="F75" s="53" t="s">
        <v>122</v>
      </c>
      <c r="G75" s="53" t="s">
        <v>123</v>
      </c>
      <c r="H75" s="53" t="s">
        <v>124</v>
      </c>
      <c r="I75" s="53" t="s">
        <v>125</v>
      </c>
      <c r="J75" s="53" t="s">
        <v>126</v>
      </c>
      <c r="K75" s="57"/>
      <c r="L75" s="46"/>
      <c r="M75" s="46"/>
      <c r="N75" s="46"/>
      <c r="O75" s="53" t="s">
        <v>122</v>
      </c>
      <c r="P75" s="53" t="s">
        <v>123</v>
      </c>
      <c r="Q75" s="53" t="s">
        <v>124</v>
      </c>
      <c r="R75" s="53" t="s">
        <v>125</v>
      </c>
      <c r="S75" s="53" t="s">
        <v>126</v>
      </c>
      <c r="T75" s="57"/>
      <c r="U75" s="54"/>
      <c r="V75" s="54"/>
      <c r="W75" s="54"/>
      <c r="X75" s="53" t="s">
        <v>122</v>
      </c>
      <c r="Y75" s="53" t="s">
        <v>123</v>
      </c>
      <c r="Z75" s="53" t="s">
        <v>124</v>
      </c>
      <c r="AA75" s="53" t="s">
        <v>125</v>
      </c>
      <c r="AB75" s="53" t="s">
        <v>126</v>
      </c>
      <c r="AC75" s="146"/>
      <c r="AD75" s="147"/>
      <c r="AE75" s="146"/>
      <c r="AF75" s="146"/>
      <c r="AG75" s="148" t="s">
        <v>122</v>
      </c>
      <c r="AH75" s="148" t="s">
        <v>123</v>
      </c>
      <c r="AI75" s="148" t="s">
        <v>124</v>
      </c>
      <c r="AJ75" s="148" t="s">
        <v>125</v>
      </c>
      <c r="AK75" s="148" t="s">
        <v>126</v>
      </c>
      <c r="AL75" s="57"/>
      <c r="AM75" s="54"/>
      <c r="AN75" s="54"/>
      <c r="AO75" s="54"/>
      <c r="AP75" s="53" t="s">
        <v>122</v>
      </c>
      <c r="AQ75" s="53" t="s">
        <v>123</v>
      </c>
      <c r="AR75" s="53" t="s">
        <v>124</v>
      </c>
      <c r="AS75" s="53" t="s">
        <v>125</v>
      </c>
      <c r="AT75" s="53" t="s">
        <v>126</v>
      </c>
      <c r="AU75" s="146"/>
      <c r="AV75" s="147"/>
      <c r="AW75" s="146"/>
      <c r="AX75" s="146"/>
      <c r="AY75" s="148" t="s">
        <v>122</v>
      </c>
      <c r="AZ75" s="148" t="s">
        <v>123</v>
      </c>
      <c r="BA75" s="148" t="s">
        <v>124</v>
      </c>
      <c r="BB75" s="148" t="s">
        <v>125</v>
      </c>
      <c r="BC75" s="149" t="s">
        <v>126</v>
      </c>
      <c r="BD75" s="1"/>
      <c r="BE75" s="1"/>
      <c r="BF75" s="1"/>
      <c r="BG75" s="1"/>
      <c r="BH75" s="1"/>
      <c r="BI75" s="1"/>
      <c r="BJ75" s="1"/>
      <c r="BK75" s="1"/>
    </row>
    <row r="76" spans="2:63" x14ac:dyDescent="0.35">
      <c r="B76" s="50" t="s">
        <v>159</v>
      </c>
      <c r="C76" s="1" t="s">
        <v>134</v>
      </c>
      <c r="D76" s="1"/>
      <c r="E76" s="1"/>
      <c r="F76" s="1">
        <f>COUNTIF(F8:F38,"A")</f>
        <v>6</v>
      </c>
      <c r="G76" s="1">
        <f t="shared" ref="G76:J76" si="9">COUNTIF(G8:G38,"A")</f>
        <v>6</v>
      </c>
      <c r="H76" s="1">
        <f t="shared" si="9"/>
        <v>6</v>
      </c>
      <c r="I76" s="1">
        <f t="shared" si="9"/>
        <v>6</v>
      </c>
      <c r="J76" s="1">
        <f t="shared" si="9"/>
        <v>5</v>
      </c>
      <c r="K76" s="1"/>
      <c r="L76" s="145" t="s">
        <v>135</v>
      </c>
      <c r="M76" s="55"/>
      <c r="N76" s="55"/>
      <c r="O76" s="55">
        <f>COUNTIF(O8:O38,"A")</f>
        <v>6</v>
      </c>
      <c r="P76" s="55">
        <f t="shared" ref="P76:S76" si="10">COUNTIF(P8:P38,"A")</f>
        <v>6</v>
      </c>
      <c r="Q76" s="55">
        <f t="shared" si="10"/>
        <v>5</v>
      </c>
      <c r="R76" s="55">
        <f t="shared" si="10"/>
        <v>5</v>
      </c>
      <c r="S76" s="55">
        <f t="shared" si="10"/>
        <v>6</v>
      </c>
      <c r="T76" s="56"/>
      <c r="U76" s="1" t="s">
        <v>136</v>
      </c>
      <c r="V76" s="1"/>
      <c r="W76" s="1"/>
      <c r="X76" s="1">
        <f>COUNTIF(X8:X38,"A")</f>
        <v>6</v>
      </c>
      <c r="Y76" s="1">
        <f t="shared" ref="Y76:AB76" si="11">COUNTIF(Y8:Y38,"A")</f>
        <v>6</v>
      </c>
      <c r="Z76" s="1">
        <f t="shared" si="11"/>
        <v>7</v>
      </c>
      <c r="AA76" s="1">
        <f t="shared" si="11"/>
        <v>6</v>
      </c>
      <c r="AB76" s="1">
        <f t="shared" si="11"/>
        <v>6</v>
      </c>
      <c r="AC76" s="1"/>
      <c r="AD76" s="144" t="s">
        <v>137</v>
      </c>
      <c r="AE76" s="47"/>
      <c r="AF76" s="47"/>
      <c r="AG76" s="47">
        <f>COUNTIF(AG8:AG38,"A")</f>
        <v>6</v>
      </c>
      <c r="AH76" s="47">
        <f t="shared" ref="AH76:AK76" si="12">COUNTIF(AH8:AH38,"A")</f>
        <v>6</v>
      </c>
      <c r="AI76" s="47">
        <f t="shared" si="12"/>
        <v>6</v>
      </c>
      <c r="AJ76" s="47">
        <f t="shared" si="12"/>
        <v>6</v>
      </c>
      <c r="AK76" s="47">
        <f t="shared" si="12"/>
        <v>6</v>
      </c>
      <c r="AL76" s="48"/>
      <c r="AM76" s="1" t="s">
        <v>138</v>
      </c>
      <c r="AN76" s="1"/>
      <c r="AO76" s="1"/>
      <c r="AP76" s="1">
        <f>COUNTIF(AP8:AP38,"A")</f>
        <v>2</v>
      </c>
      <c r="AQ76" s="1">
        <f t="shared" ref="AQ76:AT76" si="13">COUNTIF(AQ8:AQ38,"A")</f>
        <v>6</v>
      </c>
      <c r="AR76" s="1">
        <f t="shared" si="13"/>
        <v>6</v>
      </c>
      <c r="AS76" s="1">
        <f t="shared" si="13"/>
        <v>7</v>
      </c>
      <c r="AT76" s="1">
        <f t="shared" si="13"/>
        <v>6</v>
      </c>
      <c r="AU76" s="1"/>
      <c r="AV76" s="144" t="s">
        <v>139</v>
      </c>
      <c r="AW76" s="47"/>
      <c r="AX76" s="47"/>
      <c r="AY76" s="47">
        <f>COUNTIF(AY8:AY38,"A")</f>
        <v>5</v>
      </c>
      <c r="AZ76" s="47">
        <f t="shared" ref="AZ76:BC76" si="14">COUNTIF(AZ8:AZ38,"A")</f>
        <v>2</v>
      </c>
      <c r="BA76" s="47">
        <f t="shared" si="14"/>
        <v>6</v>
      </c>
      <c r="BB76" s="47">
        <f t="shared" si="14"/>
        <v>6</v>
      </c>
      <c r="BC76" s="48">
        <f t="shared" si="14"/>
        <v>6</v>
      </c>
      <c r="BD76" s="1"/>
      <c r="BE76" s="1"/>
      <c r="BF76" s="1"/>
      <c r="BG76" s="1"/>
      <c r="BH76" s="1"/>
      <c r="BI76" s="1"/>
      <c r="BJ76" s="1"/>
      <c r="BK76" s="1"/>
    </row>
    <row r="77" spans="2:63" x14ac:dyDescent="0.35">
      <c r="B77" s="50" t="s">
        <v>160</v>
      </c>
      <c r="C77" s="1"/>
      <c r="D77" s="1"/>
      <c r="E77" s="1"/>
      <c r="F77" s="1">
        <f>COUNTIF(F8:F38,"i")</f>
        <v>6</v>
      </c>
      <c r="G77" s="1">
        <f t="shared" ref="G77:J77" si="15">COUNTIF(G8:G38,"i")</f>
        <v>6</v>
      </c>
      <c r="H77" s="1">
        <f t="shared" si="15"/>
        <v>7</v>
      </c>
      <c r="I77" s="1">
        <f t="shared" si="15"/>
        <v>6</v>
      </c>
      <c r="J77" s="1">
        <f t="shared" si="15"/>
        <v>6</v>
      </c>
      <c r="K77" s="1"/>
      <c r="L77" s="144"/>
      <c r="M77" s="47"/>
      <c r="N77" s="47"/>
      <c r="O77" s="47">
        <f>COUNTIF(O8:O38,"i")</f>
        <v>6</v>
      </c>
      <c r="P77" s="47">
        <f t="shared" ref="P77:S77" si="16">COUNTIF(P8:P38,"i")</f>
        <v>5</v>
      </c>
      <c r="Q77" s="47">
        <f t="shared" si="16"/>
        <v>5</v>
      </c>
      <c r="R77" s="47">
        <f t="shared" si="16"/>
        <v>6</v>
      </c>
      <c r="S77" s="47">
        <f t="shared" si="16"/>
        <v>6</v>
      </c>
      <c r="T77" s="48"/>
      <c r="U77" s="1"/>
      <c r="V77" s="1"/>
      <c r="W77" s="1"/>
      <c r="X77" s="1">
        <f>COUNTIF(X8:X38,"i")</f>
        <v>6</v>
      </c>
      <c r="Y77" s="1">
        <f t="shared" ref="Y77:AB77" si="17">COUNTIF(Y8:Y38,"i")</f>
        <v>7</v>
      </c>
      <c r="Z77" s="1">
        <f t="shared" si="17"/>
        <v>6</v>
      </c>
      <c r="AA77" s="1">
        <f t="shared" si="17"/>
        <v>6</v>
      </c>
      <c r="AB77" s="1">
        <f t="shared" si="17"/>
        <v>6</v>
      </c>
      <c r="AC77" s="1"/>
      <c r="AD77" s="144"/>
      <c r="AE77" s="47"/>
      <c r="AF77" s="47"/>
      <c r="AG77" s="47">
        <f>COUNTIF(AG8:AG38,"i")</f>
        <v>6</v>
      </c>
      <c r="AH77" s="47">
        <f t="shared" ref="AH77:AK77" si="18">COUNTIF(AH8:AH38,"i")</f>
        <v>6</v>
      </c>
      <c r="AI77" s="47">
        <f t="shared" si="18"/>
        <v>6</v>
      </c>
      <c r="AJ77" s="47">
        <f t="shared" si="18"/>
        <v>6</v>
      </c>
      <c r="AK77" s="47">
        <f t="shared" si="18"/>
        <v>6</v>
      </c>
      <c r="AL77" s="48"/>
      <c r="AM77" s="1"/>
      <c r="AN77" s="1"/>
      <c r="AO77" s="1"/>
      <c r="AP77" s="1">
        <f>COUNTIF(AP8:AP38,"i")</f>
        <v>2</v>
      </c>
      <c r="AQ77" s="1">
        <f t="shared" ref="AQ77:AT77" si="19">COUNTIF(AQ8:AQ38,"i")</f>
        <v>6</v>
      </c>
      <c r="AR77" s="1">
        <f t="shared" si="19"/>
        <v>7</v>
      </c>
      <c r="AS77" s="1">
        <f t="shared" si="19"/>
        <v>6</v>
      </c>
      <c r="AT77" s="1">
        <f t="shared" si="19"/>
        <v>6</v>
      </c>
      <c r="AU77" s="1"/>
      <c r="AV77" s="144"/>
      <c r="AW77" s="47"/>
      <c r="AX77" s="47"/>
      <c r="AY77" s="47">
        <f>COUNTIF(AY8:AY38,"i")</f>
        <v>6</v>
      </c>
      <c r="AZ77" s="47">
        <f t="shared" ref="AZ77:BC77" si="20">COUNTIF(AZ8:AZ38,"i")</f>
        <v>0</v>
      </c>
      <c r="BA77" s="47">
        <f t="shared" si="20"/>
        <v>6</v>
      </c>
      <c r="BB77" s="47">
        <f t="shared" si="20"/>
        <v>6</v>
      </c>
      <c r="BC77" s="48">
        <f t="shared" si="20"/>
        <v>6</v>
      </c>
      <c r="BD77" s="1"/>
      <c r="BE77" s="1"/>
      <c r="BF77" s="1"/>
      <c r="BG77" s="1"/>
      <c r="BH77" s="1"/>
      <c r="BI77" s="1"/>
      <c r="BJ77" s="1"/>
      <c r="BK77" s="1"/>
    </row>
    <row r="78" spans="2:63" ht="15" thickBot="1" x14ac:dyDescent="0.4">
      <c r="B78" s="51" t="s">
        <v>161</v>
      </c>
      <c r="C78" s="52"/>
      <c r="D78" s="46"/>
      <c r="E78" s="46"/>
      <c r="F78" s="46">
        <f>COUNTIF(F8:F38,"y")</f>
        <v>6</v>
      </c>
      <c r="G78" s="46">
        <f t="shared" ref="G78:J78" si="21">COUNTIF(G8:G38,"y")</f>
        <v>7</v>
      </c>
      <c r="H78" s="46">
        <f t="shared" si="21"/>
        <v>6</v>
      </c>
      <c r="I78" s="46">
        <f t="shared" si="21"/>
        <v>6</v>
      </c>
      <c r="J78" s="46">
        <f t="shared" si="21"/>
        <v>6</v>
      </c>
      <c r="K78" s="46"/>
      <c r="L78" s="52"/>
      <c r="M78" s="46"/>
      <c r="N78" s="46"/>
      <c r="O78" s="46">
        <f>COUNTIF(O8:O38,"y")</f>
        <v>5</v>
      </c>
      <c r="P78" s="46">
        <f t="shared" ref="P78:S78" si="22">COUNTIF(P8:P38,"y")</f>
        <v>5</v>
      </c>
      <c r="Q78" s="46">
        <f t="shared" si="22"/>
        <v>6</v>
      </c>
      <c r="R78" s="46">
        <f t="shared" si="22"/>
        <v>6</v>
      </c>
      <c r="S78" s="46">
        <f t="shared" si="22"/>
        <v>6</v>
      </c>
      <c r="T78" s="49"/>
      <c r="U78" s="46"/>
      <c r="V78" s="46"/>
      <c r="W78" s="46"/>
      <c r="X78" s="46">
        <f>COUNTIF(X8:X38,"y")</f>
        <v>7</v>
      </c>
      <c r="Y78" s="46">
        <f t="shared" ref="Y78:AB78" si="23">COUNTIF(Y8:Y38,"y")</f>
        <v>6</v>
      </c>
      <c r="Z78" s="46">
        <f t="shared" si="23"/>
        <v>6</v>
      </c>
      <c r="AA78" s="46">
        <f t="shared" si="23"/>
        <v>6</v>
      </c>
      <c r="AB78" s="46">
        <f t="shared" si="23"/>
        <v>6</v>
      </c>
      <c r="AC78" s="46"/>
      <c r="AD78" s="52"/>
      <c r="AE78" s="46"/>
      <c r="AF78" s="46"/>
      <c r="AG78" s="46">
        <f>COUNTIF(AG8:AG38,"y")</f>
        <v>6</v>
      </c>
      <c r="AH78" s="46">
        <f t="shared" ref="AH78:AK78" si="24">COUNTIF(AH8:AH38,"y")</f>
        <v>6</v>
      </c>
      <c r="AI78" s="46">
        <f t="shared" si="24"/>
        <v>6</v>
      </c>
      <c r="AJ78" s="46">
        <f t="shared" si="24"/>
        <v>6</v>
      </c>
      <c r="AK78" s="46">
        <f t="shared" si="24"/>
        <v>6</v>
      </c>
      <c r="AL78" s="49"/>
      <c r="AM78" s="46"/>
      <c r="AN78" s="46"/>
      <c r="AO78" s="46"/>
      <c r="AP78" s="46">
        <f>COUNTIF(AP8:AP38,"y")</f>
        <v>2</v>
      </c>
      <c r="AQ78" s="46">
        <f t="shared" ref="AQ78:AT78" si="25">COUNTIF(AQ8:AQ38,"y")</f>
        <v>7</v>
      </c>
      <c r="AR78" s="46">
        <f t="shared" si="25"/>
        <v>6</v>
      </c>
      <c r="AS78" s="46">
        <f t="shared" si="25"/>
        <v>6</v>
      </c>
      <c r="AT78" s="46">
        <f t="shared" si="25"/>
        <v>6</v>
      </c>
      <c r="AU78" s="46"/>
      <c r="AV78" s="52"/>
      <c r="AW78" s="46"/>
      <c r="AX78" s="46"/>
      <c r="AY78" s="46">
        <f>COUNTIF(AY8:AY38,"y")</f>
        <v>6</v>
      </c>
      <c r="AZ78" s="46">
        <f t="shared" ref="AZ78:BC78" si="26">COUNTIF(AZ8:AZ38,"y")</f>
        <v>1</v>
      </c>
      <c r="BA78" s="46">
        <f t="shared" si="26"/>
        <v>6</v>
      </c>
      <c r="BB78" s="46">
        <f t="shared" si="26"/>
        <v>6</v>
      </c>
      <c r="BC78" s="49">
        <f t="shared" si="26"/>
        <v>6</v>
      </c>
      <c r="BD78" s="1"/>
      <c r="BE78" s="1"/>
      <c r="BF78" s="1"/>
      <c r="BG78" s="1"/>
      <c r="BH78" s="1"/>
      <c r="BI78" s="1"/>
      <c r="BJ78" s="1"/>
      <c r="BK78" s="1"/>
    </row>
    <row r="79" spans="2:63" x14ac:dyDescent="0.35">
      <c r="B79" s="50" t="s">
        <v>159</v>
      </c>
      <c r="C79" s="144" t="s">
        <v>140</v>
      </c>
      <c r="D79" s="47"/>
      <c r="E79" s="47"/>
      <c r="F79" s="47">
        <f>COUNTIF(F42:F72,"A")</f>
        <v>6</v>
      </c>
      <c r="G79" s="47">
        <f t="shared" ref="G79:J79" si="27">COUNTIF(G42:G72,"A")</f>
        <v>6</v>
      </c>
      <c r="H79" s="47">
        <f t="shared" si="27"/>
        <v>0</v>
      </c>
      <c r="I79" s="47">
        <f t="shared" si="27"/>
        <v>7</v>
      </c>
      <c r="J79" s="47">
        <f t="shared" si="27"/>
        <v>6</v>
      </c>
      <c r="K79" s="47"/>
      <c r="L79" s="144" t="s">
        <v>141</v>
      </c>
      <c r="M79" s="47"/>
      <c r="N79" s="47"/>
      <c r="O79" s="47">
        <f>COUNTIF(O42:O72,"A")</f>
        <v>6</v>
      </c>
      <c r="P79" s="47">
        <f t="shared" ref="P79:S79" si="28">COUNTIF(P42:P72,"A")</f>
        <v>6</v>
      </c>
      <c r="Q79" s="47">
        <f t="shared" si="28"/>
        <v>6</v>
      </c>
      <c r="R79" s="47">
        <f t="shared" si="28"/>
        <v>1</v>
      </c>
      <c r="S79" s="47">
        <f t="shared" si="28"/>
        <v>6</v>
      </c>
      <c r="T79" s="48"/>
      <c r="U79" s="47" t="s">
        <v>142</v>
      </c>
      <c r="V79" s="47"/>
      <c r="W79" s="47"/>
      <c r="X79" s="47">
        <f>COUNTIF(X42:X72,"A")</f>
        <v>6</v>
      </c>
      <c r="Y79" s="47">
        <f t="shared" ref="Y79:AB79" si="29">COUNTIF(Y42:Y72,"A")</f>
        <v>6</v>
      </c>
      <c r="Z79" s="47">
        <f t="shared" si="29"/>
        <v>6</v>
      </c>
      <c r="AA79" s="47">
        <f t="shared" si="29"/>
        <v>6</v>
      </c>
      <c r="AB79" s="47">
        <f t="shared" si="29"/>
        <v>1</v>
      </c>
      <c r="AC79" s="47"/>
      <c r="AD79" s="144" t="s">
        <v>143</v>
      </c>
      <c r="AE79" s="47"/>
      <c r="AF79" s="47"/>
      <c r="AG79" s="47">
        <f>COUNTIF(AG42:AG72,"A")</f>
        <v>6</v>
      </c>
      <c r="AH79" s="47">
        <f>COUNTIF(AH42:AH72,"A")</f>
        <v>6</v>
      </c>
      <c r="AI79" s="47">
        <f>COUNTIF(AI42:AI72,"A")</f>
        <v>6</v>
      </c>
      <c r="AJ79" s="47">
        <f>COUNTIF(AJ42:AJ72,"A")</f>
        <v>6</v>
      </c>
      <c r="AK79" s="47">
        <f t="shared" ref="AK79" si="30">COUNTIF(AK42:AK72,"A")</f>
        <v>7</v>
      </c>
      <c r="AL79" s="48"/>
      <c r="AM79" s="47" t="s">
        <v>144</v>
      </c>
      <c r="AN79" s="47"/>
      <c r="AO79" s="47"/>
      <c r="AP79" s="47">
        <f>COUNTIF(AP42:AP72,"A")</f>
        <v>6</v>
      </c>
      <c r="AQ79" s="47">
        <f t="shared" ref="AQ79:AT79" si="31">COUNTIF(AQ42:AQ72,"A")</f>
        <v>6</v>
      </c>
      <c r="AR79" s="47">
        <f t="shared" si="31"/>
        <v>6</v>
      </c>
      <c r="AS79" s="47">
        <f t="shared" si="31"/>
        <v>6</v>
      </c>
      <c r="AT79" s="47">
        <f t="shared" si="31"/>
        <v>6</v>
      </c>
      <c r="AU79" s="47"/>
      <c r="AV79" s="144" t="s">
        <v>145</v>
      </c>
      <c r="AW79" s="47"/>
      <c r="AX79" s="47"/>
      <c r="AY79" s="47">
        <f>COUNTIF(AY42:AY72,"A")</f>
        <v>6</v>
      </c>
      <c r="AZ79" s="47">
        <f t="shared" ref="AZ79:BC79" si="32">COUNTIF(AZ42:AZ72,"A")</f>
        <v>6</v>
      </c>
      <c r="BA79" s="47">
        <f t="shared" si="32"/>
        <v>6</v>
      </c>
      <c r="BB79" s="47">
        <f t="shared" si="32"/>
        <v>6</v>
      </c>
      <c r="BC79" s="48">
        <f t="shared" si="32"/>
        <v>7</v>
      </c>
      <c r="BD79" s="1"/>
      <c r="BE79" s="1"/>
      <c r="BF79" s="1"/>
      <c r="BG79" s="1"/>
      <c r="BH79" s="1"/>
      <c r="BI79" s="1"/>
      <c r="BJ79" s="1"/>
      <c r="BK79" s="1"/>
    </row>
    <row r="80" spans="2:63" x14ac:dyDescent="0.35">
      <c r="B80" s="50" t="s">
        <v>160</v>
      </c>
      <c r="C80" s="144"/>
      <c r="D80" s="47"/>
      <c r="E80" s="47"/>
      <c r="F80" s="47">
        <f>COUNTIF(F42:F72,"i")</f>
        <v>6</v>
      </c>
      <c r="G80" s="47">
        <f t="shared" ref="G80:J80" si="33">COUNTIF(G42:G72,"i")</f>
        <v>6</v>
      </c>
      <c r="H80" s="47">
        <f t="shared" si="33"/>
        <v>1</v>
      </c>
      <c r="I80" s="47">
        <f t="shared" si="33"/>
        <v>6</v>
      </c>
      <c r="J80" s="47">
        <f t="shared" si="33"/>
        <v>6</v>
      </c>
      <c r="K80" s="47"/>
      <c r="L80" s="144"/>
      <c r="M80" s="47"/>
      <c r="N80" s="47"/>
      <c r="O80" s="47">
        <f>COUNTIF(O42:O72,"i")</f>
        <v>6</v>
      </c>
      <c r="P80" s="47">
        <f t="shared" ref="P80:S80" si="34">COUNTIF(P42:P72,"i")</f>
        <v>6</v>
      </c>
      <c r="Q80" s="47">
        <f t="shared" si="34"/>
        <v>6</v>
      </c>
      <c r="R80" s="47">
        <f t="shared" si="34"/>
        <v>3</v>
      </c>
      <c r="S80" s="47">
        <f t="shared" si="34"/>
        <v>6</v>
      </c>
      <c r="T80" s="48"/>
      <c r="U80" s="47"/>
      <c r="V80" s="47"/>
      <c r="W80" s="47"/>
      <c r="X80" s="47">
        <f>COUNTIF(X42:X72,"i")</f>
        <v>6</v>
      </c>
      <c r="Y80" s="47">
        <f t="shared" ref="Y80:AB80" si="35">COUNTIF(Y42:Y72,"i")</f>
        <v>6</v>
      </c>
      <c r="Z80" s="47">
        <f t="shared" si="35"/>
        <v>6</v>
      </c>
      <c r="AA80" s="47">
        <f t="shared" si="35"/>
        <v>5</v>
      </c>
      <c r="AB80" s="47">
        <f t="shared" si="35"/>
        <v>2</v>
      </c>
      <c r="AC80" s="47"/>
      <c r="AD80" s="144"/>
      <c r="AE80" s="47"/>
      <c r="AF80" s="47"/>
      <c r="AG80" s="47">
        <f>COUNTIF(AG42:AG72,"i")</f>
        <v>6</v>
      </c>
      <c r="AH80" s="47">
        <f>COUNTIF(AH42:AH72,"i")</f>
        <v>6</v>
      </c>
      <c r="AI80" s="47">
        <f>COUNTIF(AI42:AI72,"i")</f>
        <v>6</v>
      </c>
      <c r="AJ80" s="47">
        <f>COUNTIF(AJ42:AJ72,"i")</f>
        <v>7</v>
      </c>
      <c r="AK80" s="47">
        <f t="shared" ref="AK80" si="36">COUNTIF(AK42:AK72,"i")</f>
        <v>6</v>
      </c>
      <c r="AL80" s="48"/>
      <c r="AM80" s="47"/>
      <c r="AN80" s="47"/>
      <c r="AO80" s="47"/>
      <c r="AP80" s="47">
        <f>COUNTIF(AP42:AP72,"i")</f>
        <v>6</v>
      </c>
      <c r="AQ80" s="47">
        <f t="shared" ref="AQ80:AT80" si="37">COUNTIF(AQ42:AQ72,"i")</f>
        <v>6</v>
      </c>
      <c r="AR80" s="47">
        <f t="shared" si="37"/>
        <v>6</v>
      </c>
      <c r="AS80" s="47">
        <f t="shared" si="37"/>
        <v>6</v>
      </c>
      <c r="AT80" s="47">
        <f t="shared" si="37"/>
        <v>6</v>
      </c>
      <c r="AU80" s="47"/>
      <c r="AV80" s="144"/>
      <c r="AW80" s="47"/>
      <c r="AX80" s="47"/>
      <c r="AY80" s="47">
        <f>COUNTIF(AY42:AY72,"i")</f>
        <v>6</v>
      </c>
      <c r="AZ80" s="47">
        <f t="shared" ref="AZ80:BC80" si="38">COUNTIF(AZ42:AZ72,"i")</f>
        <v>6</v>
      </c>
      <c r="BA80" s="47">
        <f t="shared" si="38"/>
        <v>6</v>
      </c>
      <c r="BB80" s="47">
        <f t="shared" si="38"/>
        <v>7</v>
      </c>
      <c r="BC80" s="48">
        <f t="shared" si="38"/>
        <v>6</v>
      </c>
      <c r="BD80" s="1"/>
      <c r="BE80" s="1"/>
      <c r="BF80" s="1"/>
      <c r="BG80" s="1"/>
      <c r="BH80" s="1"/>
      <c r="BI80" s="1"/>
      <c r="BJ80" s="1"/>
      <c r="BK80" s="1"/>
    </row>
    <row r="81" spans="2:63" ht="15" thickBot="1" x14ac:dyDescent="0.4">
      <c r="B81" s="51" t="s">
        <v>161</v>
      </c>
      <c r="C81" s="52"/>
      <c r="D81" s="46"/>
      <c r="E81" s="46"/>
      <c r="F81" s="46">
        <f>COUNTIF(F42:F72,"y")</f>
        <v>6</v>
      </c>
      <c r="G81" s="46">
        <f t="shared" ref="G81:J81" si="39">COUNTIF(G42:G72,"y")</f>
        <v>6</v>
      </c>
      <c r="H81" s="46">
        <f t="shared" si="39"/>
        <v>2</v>
      </c>
      <c r="I81" s="46">
        <f t="shared" si="39"/>
        <v>6</v>
      </c>
      <c r="J81" s="46">
        <f t="shared" si="39"/>
        <v>6</v>
      </c>
      <c r="K81" s="46"/>
      <c r="L81" s="52"/>
      <c r="M81" s="46"/>
      <c r="N81" s="46"/>
      <c r="O81" s="46">
        <f>COUNTIF(O42:O72,"y")</f>
        <v>6</v>
      </c>
      <c r="P81" s="46">
        <f t="shared" ref="P81:S81" si="40">COUNTIF(P42:P72,"y")</f>
        <v>6</v>
      </c>
      <c r="Q81" s="46">
        <f t="shared" si="40"/>
        <v>7</v>
      </c>
      <c r="R81" s="46">
        <f t="shared" si="40"/>
        <v>0</v>
      </c>
      <c r="S81" s="46">
        <f t="shared" si="40"/>
        <v>6</v>
      </c>
      <c r="T81" s="49"/>
      <c r="U81" s="46"/>
      <c r="V81" s="46"/>
      <c r="W81" s="46"/>
      <c r="X81" s="46">
        <f>COUNTIF(X42:X72,"y")</f>
        <v>6</v>
      </c>
      <c r="Y81" s="46">
        <f t="shared" ref="Y81:AB81" si="41">COUNTIF(Y42:Y72,"y")</f>
        <v>6</v>
      </c>
      <c r="Z81" s="46">
        <f t="shared" si="41"/>
        <v>5</v>
      </c>
      <c r="AA81" s="46">
        <f t="shared" si="41"/>
        <v>6</v>
      </c>
      <c r="AB81" s="46">
        <f t="shared" si="41"/>
        <v>2</v>
      </c>
      <c r="AC81" s="46"/>
      <c r="AD81" s="52"/>
      <c r="AE81" s="46"/>
      <c r="AF81" s="46"/>
      <c r="AG81" s="46">
        <f>COUNTIF(AG42:AG72,"y")</f>
        <v>6</v>
      </c>
      <c r="AH81" s="46">
        <f>COUNTIF(AH42:AH72,"y")</f>
        <v>6</v>
      </c>
      <c r="AI81" s="46">
        <f>COUNTIF(AI42:AI72,"y")</f>
        <v>7</v>
      </c>
      <c r="AJ81" s="46">
        <f>COUNTIF(AJ42:AJ72,"y")</f>
        <v>6</v>
      </c>
      <c r="AK81" s="46">
        <f t="shared" ref="AK81" si="42">COUNTIF(AK42:AK72,"y")</f>
        <v>6</v>
      </c>
      <c r="AL81" s="49"/>
      <c r="AM81" s="46"/>
      <c r="AN81" s="46"/>
      <c r="AO81" s="46"/>
      <c r="AP81" s="46">
        <f>COUNTIF(AP42:AP72,"y")</f>
        <v>6</v>
      </c>
      <c r="AQ81" s="46">
        <f t="shared" ref="AQ81:AT81" si="43">COUNTIF(AQ42:AQ72,"y")</f>
        <v>6</v>
      </c>
      <c r="AR81" s="46">
        <f t="shared" si="43"/>
        <v>6</v>
      </c>
      <c r="AS81" s="46">
        <f t="shared" si="43"/>
        <v>6</v>
      </c>
      <c r="AT81" s="46">
        <f t="shared" si="43"/>
        <v>6</v>
      </c>
      <c r="AU81" s="46"/>
      <c r="AV81" s="52"/>
      <c r="AW81" s="46"/>
      <c r="AX81" s="46"/>
      <c r="AY81" s="46">
        <f>COUNTIF(AY42:AY72,"y")</f>
        <v>6</v>
      </c>
      <c r="AZ81" s="46">
        <f t="shared" ref="AZ81:BC81" si="44">COUNTIF(AZ42:AZ72,"y")</f>
        <v>6</v>
      </c>
      <c r="BA81" s="46">
        <f t="shared" si="44"/>
        <v>7</v>
      </c>
      <c r="BB81" s="46">
        <f t="shared" si="44"/>
        <v>6</v>
      </c>
      <c r="BC81" s="49">
        <f t="shared" si="44"/>
        <v>6</v>
      </c>
      <c r="BD81" s="1"/>
      <c r="BE81" s="1"/>
      <c r="BF81" s="1"/>
      <c r="BG81" s="1"/>
      <c r="BH81" s="1"/>
      <c r="BI81" s="1"/>
      <c r="BJ81" s="1"/>
      <c r="BK81" s="1"/>
    </row>
    <row r="82" spans="2:63" x14ac:dyDescent="0.3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row>
    <row r="83" spans="2:63" x14ac:dyDescent="0.3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row>
    <row r="84" spans="2:63" x14ac:dyDescent="0.3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row>
    <row r="85" spans="2:63" x14ac:dyDescent="0.3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row>
    <row r="86" spans="2:63" x14ac:dyDescent="0.3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row>
    <row r="87" spans="2:63" x14ac:dyDescent="0.3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row>
    <row r="88" spans="2:63" x14ac:dyDescent="0.3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row>
    <row r="89" spans="2:63" x14ac:dyDescent="0.3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row>
    <row r="90" spans="2:63" x14ac:dyDescent="0.3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row>
    <row r="91" spans="2:63" x14ac:dyDescent="0.3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row>
    <row r="92" spans="2:63" x14ac:dyDescent="0.3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row>
    <row r="93" spans="2:63" x14ac:dyDescent="0.3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row>
    <row r="94" spans="2:63" x14ac:dyDescent="0.3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row>
    <row r="95" spans="2:63" x14ac:dyDescent="0.3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row>
    <row r="96" spans="2:63" x14ac:dyDescent="0.3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row>
  </sheetData>
  <mergeCells count="21">
    <mergeCell ref="AQ74:AX74"/>
    <mergeCell ref="AY74:BC74"/>
    <mergeCell ref="C74:J74"/>
    <mergeCell ref="K74:R74"/>
    <mergeCell ref="S74:Z74"/>
    <mergeCell ref="AA74:AH74"/>
    <mergeCell ref="AI74:AP74"/>
    <mergeCell ref="BE3:BI4"/>
    <mergeCell ref="C40:J40"/>
    <mergeCell ref="L40:S40"/>
    <mergeCell ref="U40:AB40"/>
    <mergeCell ref="AD40:AK40"/>
    <mergeCell ref="AM40:AT40"/>
    <mergeCell ref="AV40:BC40"/>
    <mergeCell ref="C3:BC4"/>
    <mergeCell ref="C6:J6"/>
    <mergeCell ref="L6:S6"/>
    <mergeCell ref="U6:AB6"/>
    <mergeCell ref="AD6:AK6"/>
    <mergeCell ref="AM6:AT6"/>
    <mergeCell ref="AV6:BC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7DFE9-9596-47EC-9EAC-E9FE00E1762F}">
  <dimension ref="A2:DV574"/>
  <sheetViews>
    <sheetView zoomScale="85" zoomScaleNormal="85" workbookViewId="0">
      <selection activeCell="N38" sqref="N38"/>
    </sheetView>
  </sheetViews>
  <sheetFormatPr defaultRowHeight="14.5" x14ac:dyDescent="0.35"/>
  <cols>
    <col min="27" max="27" width="3.453125" customWidth="1"/>
    <col min="28" max="28" width="7.26953125" customWidth="1"/>
    <col min="29" max="83" width="3.453125" customWidth="1"/>
    <col min="84" max="84" width="24.26953125" customWidth="1"/>
    <col min="85" max="85" width="10.1796875" customWidth="1"/>
    <col min="86" max="86" width="9.7265625" customWidth="1"/>
    <col min="87" max="87" width="10.1796875" customWidth="1"/>
    <col min="88" max="88" width="9.7265625" customWidth="1"/>
    <col min="89" max="89" width="10.54296875" customWidth="1"/>
  </cols>
  <sheetData>
    <row r="2" spans="1:126" x14ac:dyDescent="0.35">
      <c r="B2" s="2"/>
    </row>
    <row r="4" spans="1:126" x14ac:dyDescent="0.35">
      <c r="B4" s="160" t="s">
        <v>178</v>
      </c>
      <c r="C4" s="27"/>
      <c r="D4" s="27"/>
      <c r="E4" s="27"/>
      <c r="F4" s="27"/>
      <c r="G4" s="27"/>
      <c r="H4" s="27"/>
      <c r="I4" s="27"/>
      <c r="J4" s="27"/>
      <c r="K4" s="27"/>
      <c r="L4" s="27"/>
      <c r="N4" s="27"/>
      <c r="O4" s="27"/>
      <c r="P4" s="27"/>
      <c r="Q4" s="27"/>
      <c r="R4" s="27"/>
      <c r="S4" s="27"/>
      <c r="T4" s="27"/>
      <c r="U4" s="27"/>
    </row>
    <row r="5" spans="1:126" ht="15" thickBot="1" x14ac:dyDescent="0.4">
      <c r="B5" s="14"/>
      <c r="C5" s="15" t="s">
        <v>100</v>
      </c>
      <c r="D5" s="15" t="s">
        <v>101</v>
      </c>
      <c r="E5" s="15" t="s">
        <v>102</v>
      </c>
      <c r="F5" s="15" t="s">
        <v>103</v>
      </c>
      <c r="G5" s="15" t="s">
        <v>104</v>
      </c>
      <c r="H5" s="15" t="s">
        <v>105</v>
      </c>
      <c r="I5" s="16" t="s">
        <v>106</v>
      </c>
      <c r="J5" s="15" t="s">
        <v>100</v>
      </c>
      <c r="K5" s="15" t="s">
        <v>101</v>
      </c>
      <c r="L5" s="15" t="s">
        <v>102</v>
      </c>
      <c r="N5" s="452" t="s">
        <v>114</v>
      </c>
      <c r="O5" s="453"/>
      <c r="P5" s="453"/>
      <c r="Q5" s="453"/>
      <c r="R5" s="452" t="s">
        <v>115</v>
      </c>
      <c r="S5" s="453"/>
      <c r="T5" s="453"/>
      <c r="U5" s="453"/>
    </row>
    <row r="6" spans="1:126" ht="15" thickBot="1" x14ac:dyDescent="0.4">
      <c r="B6" s="17" t="s">
        <v>107</v>
      </c>
      <c r="C6" s="18" t="s">
        <v>108</v>
      </c>
      <c r="D6" s="19" t="s">
        <v>108</v>
      </c>
      <c r="E6" s="19" t="s">
        <v>109</v>
      </c>
      <c r="F6" s="19" t="s">
        <v>109</v>
      </c>
      <c r="G6" s="20"/>
      <c r="H6" s="20"/>
      <c r="I6" s="20"/>
      <c r="J6" s="20"/>
      <c r="K6" s="20"/>
      <c r="L6" s="21"/>
      <c r="N6" s="454"/>
      <c r="O6" s="455"/>
      <c r="P6" s="455"/>
      <c r="Q6" s="456"/>
      <c r="R6" s="457"/>
      <c r="S6" s="458"/>
      <c r="T6" s="458"/>
      <c r="U6" s="459"/>
    </row>
    <row r="7" spans="1:126" ht="15" thickBot="1" x14ac:dyDescent="0.4">
      <c r="B7" s="14" t="s">
        <v>110</v>
      </c>
      <c r="C7" s="22"/>
      <c r="D7" s="22"/>
      <c r="E7" s="23" t="s">
        <v>108</v>
      </c>
      <c r="F7" s="23" t="s">
        <v>108</v>
      </c>
      <c r="G7" s="23" t="s">
        <v>109</v>
      </c>
      <c r="H7" s="23" t="s">
        <v>109</v>
      </c>
      <c r="I7" s="22"/>
      <c r="J7" s="22"/>
      <c r="K7" s="22"/>
      <c r="L7" s="22"/>
      <c r="N7" s="454"/>
      <c r="O7" s="455"/>
      <c r="P7" s="455"/>
      <c r="Q7" s="456"/>
      <c r="R7" s="457"/>
      <c r="S7" s="458"/>
      <c r="T7" s="458"/>
      <c r="U7" s="459"/>
    </row>
    <row r="8" spans="1:126" ht="15" thickBot="1" x14ac:dyDescent="0.4">
      <c r="B8" s="14" t="s">
        <v>111</v>
      </c>
      <c r="C8" s="24"/>
      <c r="D8" s="24"/>
      <c r="E8" s="24"/>
      <c r="F8" s="24"/>
      <c r="G8" s="25" t="s">
        <v>108</v>
      </c>
      <c r="H8" s="25" t="s">
        <v>108</v>
      </c>
      <c r="I8" s="25" t="s">
        <v>109</v>
      </c>
      <c r="J8" s="25" t="s">
        <v>109</v>
      </c>
      <c r="K8" s="24"/>
      <c r="L8" s="24"/>
      <c r="N8" s="454"/>
      <c r="O8" s="455"/>
      <c r="P8" s="455"/>
      <c r="Q8" s="456"/>
      <c r="R8" s="457"/>
      <c r="S8" s="458"/>
      <c r="T8" s="458"/>
      <c r="U8" s="459"/>
    </row>
    <row r="9" spans="1:126" ht="15" thickBot="1" x14ac:dyDescent="0.4">
      <c r="B9" s="14" t="s">
        <v>112</v>
      </c>
      <c r="C9" s="24"/>
      <c r="D9" s="24"/>
      <c r="E9" s="24"/>
      <c r="F9" s="24"/>
      <c r="G9" s="24"/>
      <c r="H9" s="24"/>
      <c r="I9" s="25" t="s">
        <v>108</v>
      </c>
      <c r="J9" s="25" t="s">
        <v>108</v>
      </c>
      <c r="K9" s="25" t="s">
        <v>109</v>
      </c>
      <c r="L9" s="25" t="s">
        <v>109</v>
      </c>
      <c r="N9" s="454"/>
      <c r="O9" s="455"/>
      <c r="P9" s="455"/>
      <c r="Q9" s="456"/>
      <c r="R9" s="457"/>
      <c r="S9" s="458"/>
      <c r="T9" s="458"/>
      <c r="U9" s="459"/>
    </row>
    <row r="10" spans="1:126" ht="15" thickBot="1" x14ac:dyDescent="0.4">
      <c r="B10" s="14" t="s">
        <v>113</v>
      </c>
      <c r="C10" s="25" t="s">
        <v>109</v>
      </c>
      <c r="D10" s="25" t="s">
        <v>109</v>
      </c>
      <c r="E10" s="24"/>
      <c r="F10" s="24"/>
      <c r="G10" s="24"/>
      <c r="H10" s="24"/>
      <c r="I10" s="24"/>
      <c r="J10" s="24"/>
      <c r="K10" s="25" t="s">
        <v>108</v>
      </c>
      <c r="L10" s="25" t="s">
        <v>108</v>
      </c>
      <c r="N10" s="454"/>
      <c r="O10" s="455"/>
      <c r="P10" s="455"/>
      <c r="Q10" s="456"/>
      <c r="R10" s="457"/>
      <c r="S10" s="458"/>
      <c r="T10" s="458"/>
      <c r="U10" s="459"/>
    </row>
    <row r="11" spans="1:126" ht="15" thickBot="1" x14ac:dyDescent="0.4">
      <c r="B11" s="26"/>
    </row>
    <row r="12" spans="1:126" x14ac:dyDescent="0.35">
      <c r="B12" s="40"/>
      <c r="C12" s="41"/>
      <c r="D12" s="41"/>
      <c r="E12" s="41"/>
      <c r="F12" s="41"/>
      <c r="G12" s="41"/>
      <c r="H12" s="41"/>
      <c r="I12" s="41"/>
      <c r="J12" s="41"/>
      <c r="K12" s="41"/>
      <c r="L12" s="42"/>
    </row>
    <row r="13" spans="1:126" x14ac:dyDescent="0.35">
      <c r="B13" s="460" t="s">
        <v>162</v>
      </c>
      <c r="C13" s="461"/>
      <c r="D13" s="461"/>
      <c r="E13" s="461"/>
      <c r="F13" s="461"/>
      <c r="G13" s="461"/>
      <c r="H13" s="461"/>
      <c r="I13" s="461"/>
      <c r="J13" s="461"/>
      <c r="K13" s="461"/>
      <c r="L13" s="462"/>
    </row>
    <row r="14" spans="1:126" ht="15" thickBot="1" x14ac:dyDescent="0.4">
      <c r="B14" s="43"/>
      <c r="C14" s="44"/>
      <c r="D14" s="44"/>
      <c r="E14" s="44"/>
      <c r="F14" s="44"/>
      <c r="G14" s="44"/>
      <c r="H14" s="44"/>
      <c r="I14" s="44"/>
      <c r="J14" s="44"/>
      <c r="K14" s="44"/>
      <c r="L14" s="45"/>
    </row>
    <row r="16" spans="1:126" ht="15" thickBot="1" x14ac:dyDescent="0.4">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row>
    <row r="17" ht="15" thickTop="1" x14ac:dyDescent="0.35"/>
    <row r="485" spans="26:89" x14ac:dyDescent="0.35">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row>
    <row r="486" spans="26:89" ht="21" x14ac:dyDescent="0.5">
      <c r="AB486" s="151"/>
      <c r="AC486" s="151"/>
      <c r="AD486" s="158"/>
      <c r="AE486" s="158"/>
      <c r="AF486" s="153"/>
      <c r="AG486" s="153"/>
      <c r="AH486" s="153"/>
      <c r="AI486" s="153"/>
      <c r="AJ486" s="153"/>
      <c r="AK486" s="153"/>
      <c r="AL486" s="153"/>
      <c r="AM486" s="153"/>
      <c r="AN486" s="153"/>
      <c r="AO486" s="153"/>
      <c r="AP486" s="153"/>
      <c r="AQ486" s="153"/>
      <c r="AR486" s="151"/>
      <c r="AS486" s="151"/>
      <c r="AT486" s="151"/>
      <c r="AU486" s="151"/>
      <c r="AV486" s="151"/>
      <c r="AW486" s="151"/>
      <c r="AX486" s="15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row>
    <row r="487" spans="26:89" ht="21" x14ac:dyDescent="0.5">
      <c r="AB487" s="151"/>
      <c r="AC487" s="151"/>
      <c r="AD487" s="463" t="s">
        <v>163</v>
      </c>
      <c r="AE487" s="463"/>
      <c r="AF487" s="463"/>
      <c r="AG487" s="463"/>
      <c r="AH487" s="463"/>
      <c r="AI487" s="463"/>
      <c r="AJ487" s="463"/>
      <c r="AK487" s="463"/>
      <c r="AL487" s="463"/>
      <c r="AM487" s="463"/>
      <c r="AN487" s="463"/>
      <c r="AO487" s="463"/>
      <c r="AP487" s="463"/>
      <c r="AQ487" s="463"/>
      <c r="AR487" s="463"/>
      <c r="AS487" s="463"/>
      <c r="AT487" s="463"/>
      <c r="AU487" s="463"/>
      <c r="AV487" s="463"/>
      <c r="AW487" s="151"/>
      <c r="AX487" s="15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row>
    <row r="488" spans="26:89" ht="21" x14ac:dyDescent="0.5">
      <c r="AB488" s="151"/>
      <c r="AC488" s="151"/>
      <c r="AD488" s="158"/>
      <c r="AE488" s="159"/>
      <c r="AF488" s="154"/>
      <c r="AG488" s="154"/>
      <c r="AH488" s="154"/>
      <c r="AI488" s="154"/>
      <c r="AJ488" s="154"/>
      <c r="AK488" s="154"/>
      <c r="AL488" s="154"/>
      <c r="AM488" s="154"/>
      <c r="AN488" s="156"/>
      <c r="AO488" s="153"/>
      <c r="AP488" s="153"/>
      <c r="AQ488" s="153"/>
      <c r="AR488" s="151"/>
      <c r="AS488" s="151"/>
      <c r="AT488" s="151"/>
      <c r="AU488" s="151"/>
      <c r="AV488" s="151"/>
      <c r="AW488" s="151"/>
      <c r="AX488" s="15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row>
    <row r="489" spans="26:89" ht="15" thickBot="1" x14ac:dyDescent="0.4">
      <c r="AB489" s="1"/>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46"/>
      <c r="BZ489" s="46"/>
      <c r="CA489" s="46"/>
      <c r="CB489" s="46"/>
      <c r="CC489" s="46"/>
      <c r="CD489" s="1"/>
      <c r="CE489" s="1"/>
      <c r="CF489" s="46"/>
      <c r="CG489" s="46"/>
      <c r="CH489" s="46"/>
      <c r="CI489" s="46"/>
      <c r="CJ489" s="46"/>
      <c r="CK489" s="46"/>
    </row>
    <row r="490" spans="26:89" x14ac:dyDescent="0.35">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row>
    <row r="491" spans="26:89" ht="30" customHeight="1" x14ac:dyDescent="0.35">
      <c r="AB491" s="1"/>
      <c r="AC491" s="150" t="s">
        <v>157</v>
      </c>
      <c r="AD491" s="150"/>
      <c r="AE491" s="150"/>
      <c r="AF491" s="150"/>
      <c r="AG491" s="150"/>
      <c r="AH491" s="150"/>
      <c r="AI491" s="150"/>
      <c r="AJ491" s="150"/>
      <c r="AK491" s="150"/>
      <c r="AL491" s="150"/>
      <c r="AM491" s="150"/>
      <c r="AN491" s="150"/>
      <c r="AO491" s="150"/>
      <c r="AP491" s="150"/>
      <c r="AQ491" s="150"/>
      <c r="AR491" s="150"/>
      <c r="AS491" s="150"/>
      <c r="AT491" s="150"/>
      <c r="AU491" s="150"/>
      <c r="AV491" s="150"/>
      <c r="AW491" s="150"/>
      <c r="AX491" s="150"/>
      <c r="AY491" s="150"/>
      <c r="AZ491" s="150"/>
      <c r="BA491" s="150"/>
      <c r="BB491" s="150"/>
      <c r="BC491" s="150"/>
      <c r="BD491" s="150"/>
      <c r="BE491" s="150"/>
      <c r="BF491" s="150"/>
      <c r="BG491" s="150"/>
      <c r="BH491" s="150"/>
      <c r="BI491" s="150"/>
      <c r="BJ491" s="150"/>
      <c r="BK491" s="150"/>
      <c r="BL491" s="150"/>
      <c r="BM491" s="150"/>
      <c r="BN491" s="150"/>
      <c r="BO491" s="150"/>
      <c r="BP491" s="150"/>
      <c r="BQ491" s="150"/>
      <c r="BR491" s="150"/>
      <c r="BS491" s="150"/>
      <c r="BT491" s="150"/>
      <c r="BU491" s="150"/>
      <c r="BV491" s="150"/>
      <c r="BW491" s="150"/>
      <c r="BX491" s="150"/>
      <c r="BY491" s="150"/>
      <c r="BZ491" s="150"/>
      <c r="CA491" s="150"/>
      <c r="CB491" s="150"/>
      <c r="CC491" s="150"/>
      <c r="CD491" s="1"/>
      <c r="CE491" s="1"/>
      <c r="CF491" s="150" t="s">
        <v>177</v>
      </c>
      <c r="CG491" s="150"/>
      <c r="CH491" s="150"/>
      <c r="CI491" s="150"/>
      <c r="CJ491" s="150"/>
      <c r="CK491" s="150"/>
    </row>
    <row r="492" spans="26:89" ht="14.5" customHeight="1" x14ac:dyDescent="0.35">
      <c r="AB492" s="1"/>
      <c r="AC492" s="123"/>
      <c r="AD492" s="123"/>
      <c r="AE492" s="123"/>
      <c r="AF492" s="123"/>
      <c r="AG492" s="123"/>
      <c r="AH492" s="123"/>
      <c r="AI492" s="123"/>
      <c r="AJ492" s="123"/>
      <c r="AK492" s="123"/>
      <c r="AL492" s="123"/>
      <c r="AM492" s="123"/>
      <c r="AN492" s="123"/>
      <c r="AO492" s="123"/>
      <c r="AP492" s="123"/>
      <c r="AQ492" s="123"/>
      <c r="AR492" s="123"/>
      <c r="AS492" s="123"/>
      <c r="AT492" s="123"/>
      <c r="AU492" s="123"/>
      <c r="AV492" s="123"/>
      <c r="AW492" s="123"/>
      <c r="AX492" s="123"/>
      <c r="AY492" s="123"/>
      <c r="AZ492" s="123"/>
      <c r="BA492" s="123"/>
      <c r="BB492" s="123"/>
      <c r="BC492" s="123"/>
      <c r="BD492" s="123"/>
      <c r="BE492" s="123"/>
      <c r="BF492" s="123"/>
      <c r="BG492" s="123"/>
      <c r="BH492" s="123"/>
      <c r="BI492" s="123"/>
      <c r="BJ492" s="123"/>
      <c r="BK492" s="123"/>
      <c r="BL492" s="123"/>
      <c r="BM492" s="123"/>
      <c r="BN492" s="123"/>
      <c r="BO492" s="123"/>
      <c r="BP492" s="123"/>
      <c r="BQ492" s="123"/>
      <c r="BR492" s="123"/>
      <c r="BS492" s="123"/>
      <c r="BT492" s="123"/>
      <c r="BU492" s="123"/>
      <c r="BV492" s="123"/>
      <c r="BW492" s="123"/>
      <c r="BX492" s="123"/>
      <c r="BY492" s="123"/>
      <c r="BZ492" s="123"/>
      <c r="CA492" s="123"/>
      <c r="CB492" s="123"/>
      <c r="CC492" s="123"/>
      <c r="CD492" s="1"/>
      <c r="CE492" s="1"/>
      <c r="CF492" s="123"/>
      <c r="CG492" s="123"/>
      <c r="CH492" s="123"/>
      <c r="CI492" s="123"/>
      <c r="CJ492" s="123"/>
      <c r="CK492" s="123"/>
    </row>
    <row r="493" spans="26:89" ht="15" thickBot="1" x14ac:dyDescent="0.4">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row>
    <row r="494" spans="26:89" x14ac:dyDescent="0.35">
      <c r="AB494" s="1"/>
      <c r="AC494" s="58" t="s">
        <v>116</v>
      </c>
      <c r="AD494" s="59"/>
      <c r="AE494" s="59"/>
      <c r="AF494" s="59"/>
      <c r="AG494" s="59"/>
      <c r="AH494" s="59"/>
      <c r="AI494" s="59"/>
      <c r="AJ494" s="60"/>
      <c r="AK494" s="1"/>
      <c r="AL494" s="58" t="s">
        <v>117</v>
      </c>
      <c r="AM494" s="59"/>
      <c r="AN494" s="59"/>
      <c r="AO494" s="59"/>
      <c r="AP494" s="59"/>
      <c r="AQ494" s="59"/>
      <c r="AR494" s="59"/>
      <c r="AS494" s="60"/>
      <c r="AT494" s="143"/>
      <c r="AU494" s="58" t="s">
        <v>118</v>
      </c>
      <c r="AV494" s="59"/>
      <c r="AW494" s="59"/>
      <c r="AX494" s="59"/>
      <c r="AY494" s="59"/>
      <c r="AZ494" s="59"/>
      <c r="BA494" s="59"/>
      <c r="BB494" s="60"/>
      <c r="BC494" s="143"/>
      <c r="BD494" s="58" t="s">
        <v>119</v>
      </c>
      <c r="BE494" s="59"/>
      <c r="BF494" s="59"/>
      <c r="BG494" s="59"/>
      <c r="BH494" s="59"/>
      <c r="BI494" s="59"/>
      <c r="BJ494" s="59"/>
      <c r="BK494" s="60"/>
      <c r="BL494" s="143"/>
      <c r="BM494" s="58" t="s">
        <v>120</v>
      </c>
      <c r="BN494" s="59"/>
      <c r="BO494" s="59"/>
      <c r="BP494" s="59"/>
      <c r="BQ494" s="59"/>
      <c r="BR494" s="59"/>
      <c r="BS494" s="59"/>
      <c r="BT494" s="60"/>
      <c r="BU494" s="143"/>
      <c r="BV494" s="58" t="s">
        <v>121</v>
      </c>
      <c r="BW494" s="59"/>
      <c r="BX494" s="59"/>
      <c r="BY494" s="59"/>
      <c r="BZ494" s="59"/>
      <c r="CA494" s="59"/>
      <c r="CB494" s="59"/>
      <c r="CC494" s="60"/>
      <c r="CD494" s="1"/>
      <c r="CE494" s="1"/>
      <c r="CF494" s="3"/>
      <c r="CG494" s="112" t="s">
        <v>107</v>
      </c>
      <c r="CH494" s="112" t="s">
        <v>110</v>
      </c>
      <c r="CI494" s="112" t="s">
        <v>111</v>
      </c>
      <c r="CJ494" s="112" t="s">
        <v>112</v>
      </c>
      <c r="CK494" s="112" t="s">
        <v>113</v>
      </c>
    </row>
    <row r="495" spans="26:89" ht="16" thickBot="1" x14ac:dyDescent="0.4">
      <c r="Z495" s="32"/>
      <c r="AA495" s="32"/>
      <c r="AB495" s="155"/>
      <c r="AC495" s="61"/>
      <c r="AD495" s="29"/>
      <c r="AE495" s="62"/>
      <c r="AF495" s="30" t="s">
        <v>122</v>
      </c>
      <c r="AG495" s="30" t="s">
        <v>123</v>
      </c>
      <c r="AH495" s="30" t="s">
        <v>124</v>
      </c>
      <c r="AI495" s="30" t="s">
        <v>125</v>
      </c>
      <c r="AJ495" s="31" t="s">
        <v>126</v>
      </c>
      <c r="AK495" s="1"/>
      <c r="AL495" s="61"/>
      <c r="AM495" s="29"/>
      <c r="AN495" s="62"/>
      <c r="AO495" s="30" t="s">
        <v>122</v>
      </c>
      <c r="AP495" s="30" t="s">
        <v>123</v>
      </c>
      <c r="AQ495" s="30" t="s">
        <v>124</v>
      </c>
      <c r="AR495" s="30" t="s">
        <v>125</v>
      </c>
      <c r="AS495" s="31" t="s">
        <v>126</v>
      </c>
      <c r="AT495" s="142"/>
      <c r="AU495" s="61"/>
      <c r="AV495" s="29"/>
      <c r="AW495" s="62"/>
      <c r="AX495" s="30" t="s">
        <v>122</v>
      </c>
      <c r="AY495" s="30" t="s">
        <v>123</v>
      </c>
      <c r="AZ495" s="30" t="s">
        <v>124</v>
      </c>
      <c r="BA495" s="30" t="s">
        <v>125</v>
      </c>
      <c r="BB495" s="31" t="s">
        <v>126</v>
      </c>
      <c r="BC495" s="142"/>
      <c r="BD495" s="61"/>
      <c r="BE495" s="29"/>
      <c r="BF495" s="62"/>
      <c r="BG495" s="30" t="s">
        <v>122</v>
      </c>
      <c r="BH495" s="30" t="s">
        <v>123</v>
      </c>
      <c r="BI495" s="30" t="s">
        <v>124</v>
      </c>
      <c r="BJ495" s="30" t="s">
        <v>125</v>
      </c>
      <c r="BK495" s="31" t="s">
        <v>126</v>
      </c>
      <c r="BL495" s="142"/>
      <c r="BM495" s="61"/>
      <c r="BN495" s="29"/>
      <c r="BO495" s="62"/>
      <c r="BP495" s="30" t="s">
        <v>122</v>
      </c>
      <c r="BQ495" s="30" t="s">
        <v>123</v>
      </c>
      <c r="BR495" s="30" t="s">
        <v>124</v>
      </c>
      <c r="BS495" s="30" t="s">
        <v>125</v>
      </c>
      <c r="BT495" s="31" t="s">
        <v>126</v>
      </c>
      <c r="BU495" s="142"/>
      <c r="BV495" s="61"/>
      <c r="BW495" s="29"/>
      <c r="BX495" s="62"/>
      <c r="BY495" s="30" t="s">
        <v>122</v>
      </c>
      <c r="BZ495" s="30" t="s">
        <v>123</v>
      </c>
      <c r="CA495" s="30" t="s">
        <v>124</v>
      </c>
      <c r="CB495" s="30" t="s">
        <v>125</v>
      </c>
      <c r="CC495" s="31" t="s">
        <v>126</v>
      </c>
      <c r="CD495" s="1"/>
      <c r="CE495" s="1"/>
      <c r="CF495" s="113"/>
      <c r="CG495" s="113"/>
      <c r="CH495" s="113"/>
      <c r="CI495" s="113"/>
      <c r="CJ495" s="113"/>
      <c r="CK495" s="113"/>
    </row>
    <row r="496" spans="26:89" ht="15.5" x14ac:dyDescent="0.35">
      <c r="AB496" s="1"/>
      <c r="AC496" s="63">
        <v>40909</v>
      </c>
      <c r="AD496" s="64"/>
      <c r="AE496" s="65" t="s">
        <v>146</v>
      </c>
      <c r="AF496" s="65" t="s">
        <v>147</v>
      </c>
      <c r="AG496" s="65" t="s">
        <v>148</v>
      </c>
      <c r="AH496" s="66" t="s">
        <v>148</v>
      </c>
      <c r="AI496" s="66" t="s">
        <v>148</v>
      </c>
      <c r="AJ496" s="67" t="s">
        <v>149</v>
      </c>
      <c r="AK496" s="1"/>
      <c r="AL496" s="80">
        <v>40940</v>
      </c>
      <c r="AM496" s="34"/>
      <c r="AN496" s="81" t="s">
        <v>150</v>
      </c>
      <c r="AO496" s="81" t="s">
        <v>147</v>
      </c>
      <c r="AP496" s="81" t="s">
        <v>148</v>
      </c>
      <c r="AQ496" s="82" t="s">
        <v>148</v>
      </c>
      <c r="AR496" s="82" t="s">
        <v>148</v>
      </c>
      <c r="AS496" s="83" t="s">
        <v>164</v>
      </c>
      <c r="AT496" s="143"/>
      <c r="AU496" s="80">
        <v>40969</v>
      </c>
      <c r="AV496" s="34"/>
      <c r="AW496" s="81" t="s">
        <v>150</v>
      </c>
      <c r="AX496" s="81" t="s">
        <v>148</v>
      </c>
      <c r="AY496" s="84" t="s">
        <v>154</v>
      </c>
      <c r="AZ496" s="84" t="s">
        <v>154</v>
      </c>
      <c r="BA496" s="82" t="s">
        <v>149</v>
      </c>
      <c r="BB496" s="85" t="s">
        <v>147</v>
      </c>
      <c r="BC496" s="143"/>
      <c r="BD496" s="80">
        <v>41000</v>
      </c>
      <c r="BE496" s="33"/>
      <c r="BF496" s="81" t="s">
        <v>151</v>
      </c>
      <c r="BG496" s="81" t="s">
        <v>147</v>
      </c>
      <c r="BH496" s="82" t="s">
        <v>148</v>
      </c>
      <c r="BI496" s="82" t="s">
        <v>148</v>
      </c>
      <c r="BJ496" s="82" t="s">
        <v>148</v>
      </c>
      <c r="BK496" s="85" t="s">
        <v>149</v>
      </c>
      <c r="BL496" s="143"/>
      <c r="BM496" s="63">
        <v>41030</v>
      </c>
      <c r="BN496" s="64"/>
      <c r="BO496" s="65" t="s">
        <v>152</v>
      </c>
      <c r="BP496" s="65" t="s">
        <v>147</v>
      </c>
      <c r="BQ496" s="65" t="s">
        <v>148</v>
      </c>
      <c r="BR496" s="66" t="s">
        <v>148</v>
      </c>
      <c r="BS496" s="66" t="s">
        <v>148</v>
      </c>
      <c r="BT496" s="67" t="s">
        <v>149</v>
      </c>
      <c r="BU496" s="143"/>
      <c r="BV496" s="80">
        <v>41061</v>
      </c>
      <c r="BW496" s="33"/>
      <c r="BX496" s="81" t="s">
        <v>153</v>
      </c>
      <c r="BY496" s="81" t="s">
        <v>147</v>
      </c>
      <c r="BZ496" s="82" t="s">
        <v>148</v>
      </c>
      <c r="CA496" s="82" t="s">
        <v>148</v>
      </c>
      <c r="CB496" s="82" t="s">
        <v>148</v>
      </c>
      <c r="CC496" s="86" t="s">
        <v>154</v>
      </c>
      <c r="CD496" s="1"/>
      <c r="CE496" s="1"/>
      <c r="CF496" s="3" t="s">
        <v>165</v>
      </c>
      <c r="CG496" s="28">
        <f>(AF564+AO564+AX564+BG564+BP564+BY564+AF567+AO567+AX567+BG567+BP567+BY567)*12</f>
        <v>816</v>
      </c>
      <c r="CH496" s="28">
        <f t="shared" ref="CH496:CK496" si="0">(AG564+AP564+AY564+BH564+BQ564+BZ564+AG567+AP567+AY567+BH567+BQ567+BZ567)*12</f>
        <v>828</v>
      </c>
      <c r="CI496" s="28">
        <f t="shared" si="0"/>
        <v>828</v>
      </c>
      <c r="CJ496" s="28">
        <f t="shared" si="0"/>
        <v>816</v>
      </c>
      <c r="CK496" s="28">
        <f t="shared" si="0"/>
        <v>816</v>
      </c>
    </row>
    <row r="497" spans="28:89" ht="15.5" x14ac:dyDescent="0.35">
      <c r="AB497" s="1"/>
      <c r="AC497" s="68">
        <v>40910</v>
      </c>
      <c r="AD497" s="35"/>
      <c r="AE497" s="69" t="s">
        <v>152</v>
      </c>
      <c r="AF497" s="69" t="s">
        <v>147</v>
      </c>
      <c r="AG497" s="69" t="s">
        <v>148</v>
      </c>
      <c r="AH497" s="69" t="s">
        <v>148</v>
      </c>
      <c r="AI497" s="69" t="s">
        <v>148</v>
      </c>
      <c r="AJ497" s="70" t="s">
        <v>149</v>
      </c>
      <c r="AK497" s="1"/>
      <c r="AL497" s="68">
        <v>40941</v>
      </c>
      <c r="AM497" s="35"/>
      <c r="AN497" s="69" t="s">
        <v>153</v>
      </c>
      <c r="AO497" s="69" t="s">
        <v>149</v>
      </c>
      <c r="AP497" s="69" t="s">
        <v>148</v>
      </c>
      <c r="AQ497" s="69" t="s">
        <v>147</v>
      </c>
      <c r="AR497" s="69" t="s">
        <v>148</v>
      </c>
      <c r="AS497" s="70" t="s">
        <v>148</v>
      </c>
      <c r="AT497" s="143"/>
      <c r="AU497" s="68">
        <v>40970</v>
      </c>
      <c r="AV497" s="35"/>
      <c r="AW497" s="69" t="s">
        <v>153</v>
      </c>
      <c r="AX497" s="69" t="s">
        <v>147</v>
      </c>
      <c r="AY497" s="87" t="s">
        <v>154</v>
      </c>
      <c r="AZ497" s="87" t="s">
        <v>154</v>
      </c>
      <c r="BA497" s="69" t="s">
        <v>148</v>
      </c>
      <c r="BB497" s="70" t="s">
        <v>149</v>
      </c>
      <c r="BC497" s="143"/>
      <c r="BD497" s="71">
        <v>41001</v>
      </c>
      <c r="BE497" s="72"/>
      <c r="BF497" s="73" t="s">
        <v>146</v>
      </c>
      <c r="BG497" s="73" t="s">
        <v>147</v>
      </c>
      <c r="BH497" s="73" t="s">
        <v>148</v>
      </c>
      <c r="BI497" s="73" t="s">
        <v>148</v>
      </c>
      <c r="BJ497" s="73" t="s">
        <v>148</v>
      </c>
      <c r="BK497" s="74" t="s">
        <v>149</v>
      </c>
      <c r="BL497" s="143"/>
      <c r="BM497" s="68">
        <v>41031</v>
      </c>
      <c r="BN497" s="35"/>
      <c r="BO497" s="69" t="s">
        <v>155</v>
      </c>
      <c r="BP497" s="69" t="s">
        <v>147</v>
      </c>
      <c r="BQ497" s="69" t="s">
        <v>148</v>
      </c>
      <c r="BR497" s="69" t="s">
        <v>148</v>
      </c>
      <c r="BS497" s="69" t="s">
        <v>148</v>
      </c>
      <c r="BT497" s="70" t="s">
        <v>149</v>
      </c>
      <c r="BU497" s="143"/>
      <c r="BV497" s="68">
        <v>41062</v>
      </c>
      <c r="BW497" s="35"/>
      <c r="BX497" s="69" t="s">
        <v>156</v>
      </c>
      <c r="BY497" s="69" t="s">
        <v>149</v>
      </c>
      <c r="BZ497" s="69" t="s">
        <v>148</v>
      </c>
      <c r="CA497" s="69" t="s">
        <v>147</v>
      </c>
      <c r="CB497" s="69" t="s">
        <v>148</v>
      </c>
      <c r="CC497" s="88" t="s">
        <v>154</v>
      </c>
      <c r="CD497" s="1"/>
      <c r="CE497" s="1"/>
      <c r="CF497" s="3" t="s">
        <v>160</v>
      </c>
      <c r="CG497" s="28">
        <f>(AF565+AO565+AX565+BG565+BP565+BY565+AF568+AO568+AX568+BG568+BP568+BY568)*12</f>
        <v>0</v>
      </c>
      <c r="CH497" s="28">
        <f t="shared" ref="CH497:CK497" si="1">(AG565+AP565+AY565+BH565+BQ565+BZ565+AG568+AP568+AY568+BH568+BQ568+BZ568)*12</f>
        <v>0</v>
      </c>
      <c r="CI497" s="28">
        <f t="shared" si="1"/>
        <v>0</v>
      </c>
      <c r="CJ497" s="28">
        <f t="shared" si="1"/>
        <v>0</v>
      </c>
      <c r="CK497" s="28">
        <f t="shared" si="1"/>
        <v>0</v>
      </c>
    </row>
    <row r="498" spans="28:89" ht="15.5" x14ac:dyDescent="0.35">
      <c r="AB498" s="1"/>
      <c r="AC498" s="68">
        <v>40911</v>
      </c>
      <c r="AD498" s="35"/>
      <c r="AE498" s="69" t="s">
        <v>155</v>
      </c>
      <c r="AF498" s="69" t="s">
        <v>149</v>
      </c>
      <c r="AG498" s="69" t="s">
        <v>148</v>
      </c>
      <c r="AH498" s="69" t="s">
        <v>147</v>
      </c>
      <c r="AI498" s="69" t="s">
        <v>148</v>
      </c>
      <c r="AJ498" s="70" t="s">
        <v>148</v>
      </c>
      <c r="AK498" s="1"/>
      <c r="AL498" s="68">
        <v>40942</v>
      </c>
      <c r="AM498" s="35"/>
      <c r="AN498" s="69" t="s">
        <v>156</v>
      </c>
      <c r="AO498" s="69" t="s">
        <v>149</v>
      </c>
      <c r="AP498" s="69" t="s">
        <v>148</v>
      </c>
      <c r="AQ498" s="69" t="s">
        <v>147</v>
      </c>
      <c r="AR498" s="69" t="s">
        <v>148</v>
      </c>
      <c r="AS498" s="70" t="s">
        <v>148</v>
      </c>
      <c r="AT498" s="143"/>
      <c r="AU498" s="68">
        <v>40971</v>
      </c>
      <c r="AV498" s="35"/>
      <c r="AW498" s="69" t="s">
        <v>156</v>
      </c>
      <c r="AX498" s="69" t="s">
        <v>147</v>
      </c>
      <c r="AY498" s="87" t="s">
        <v>154</v>
      </c>
      <c r="AZ498" s="69" t="s">
        <v>148</v>
      </c>
      <c r="BA498" s="69" t="s">
        <v>148</v>
      </c>
      <c r="BB498" s="70" t="s">
        <v>149</v>
      </c>
      <c r="BC498" s="143"/>
      <c r="BD498" s="68">
        <v>41002</v>
      </c>
      <c r="BE498" s="35"/>
      <c r="BF498" s="69" t="s">
        <v>152</v>
      </c>
      <c r="BG498" s="69" t="s">
        <v>149</v>
      </c>
      <c r="BH498" s="69" t="s">
        <v>148</v>
      </c>
      <c r="BI498" s="69" t="s">
        <v>147</v>
      </c>
      <c r="BJ498" s="69" t="s">
        <v>148</v>
      </c>
      <c r="BK498" s="70" t="s">
        <v>148</v>
      </c>
      <c r="BL498" s="143"/>
      <c r="BM498" s="68">
        <v>41032</v>
      </c>
      <c r="BN498" s="35"/>
      <c r="BO498" s="69" t="s">
        <v>150</v>
      </c>
      <c r="BP498" s="69" t="s">
        <v>149</v>
      </c>
      <c r="BQ498" s="69" t="s">
        <v>148</v>
      </c>
      <c r="BR498" s="69" t="s">
        <v>147</v>
      </c>
      <c r="BS498" s="69" t="s">
        <v>148</v>
      </c>
      <c r="BT498" s="70" t="s">
        <v>148</v>
      </c>
      <c r="BU498" s="143"/>
      <c r="BV498" s="68">
        <v>41063</v>
      </c>
      <c r="BW498" s="35"/>
      <c r="BX498" s="69" t="s">
        <v>151</v>
      </c>
      <c r="BY498" s="69" t="s">
        <v>149</v>
      </c>
      <c r="BZ498" s="69" t="s">
        <v>148</v>
      </c>
      <c r="CA498" s="69" t="s">
        <v>147</v>
      </c>
      <c r="CB498" s="69" t="s">
        <v>148</v>
      </c>
      <c r="CC498" s="88" t="s">
        <v>154</v>
      </c>
      <c r="CD498" s="1"/>
      <c r="CE498" s="1"/>
      <c r="CF498" s="3" t="s">
        <v>161</v>
      </c>
      <c r="CG498" s="28">
        <f>(AF566+AO566+AX566+BG566+BP566+BY566+AF569+AO569+AX569+BG569+BP569+BY569)*12</f>
        <v>816</v>
      </c>
      <c r="CH498" s="28">
        <f t="shared" ref="CH498:CK498" si="2">(AG566+AP566+AY566+BH566+BQ566+BZ566+AG569+AP569+AY569+BH569+BQ569+BZ569)*12</f>
        <v>804</v>
      </c>
      <c r="CI498" s="28">
        <f t="shared" si="2"/>
        <v>804</v>
      </c>
      <c r="CJ498" s="28">
        <f t="shared" si="2"/>
        <v>804</v>
      </c>
      <c r="CK498" s="28">
        <f t="shared" si="2"/>
        <v>816</v>
      </c>
    </row>
    <row r="499" spans="28:89" ht="15.5" x14ac:dyDescent="0.35">
      <c r="AB499" s="1"/>
      <c r="AC499" s="68">
        <v>40912</v>
      </c>
      <c r="AD499" s="36"/>
      <c r="AE499" s="69" t="s">
        <v>150</v>
      </c>
      <c r="AF499" s="69" t="s">
        <v>149</v>
      </c>
      <c r="AG499" s="69" t="s">
        <v>148</v>
      </c>
      <c r="AH499" s="69" t="s">
        <v>147</v>
      </c>
      <c r="AI499" s="69" t="s">
        <v>148</v>
      </c>
      <c r="AJ499" s="70" t="s">
        <v>148</v>
      </c>
      <c r="AK499" s="1"/>
      <c r="AL499" s="68">
        <v>40943</v>
      </c>
      <c r="AM499" s="35"/>
      <c r="AN499" s="69" t="s">
        <v>151</v>
      </c>
      <c r="AO499" s="69" t="s">
        <v>148</v>
      </c>
      <c r="AP499" s="69" t="s">
        <v>147</v>
      </c>
      <c r="AQ499" s="69" t="s">
        <v>149</v>
      </c>
      <c r="AR499" s="69" t="s">
        <v>148</v>
      </c>
      <c r="AS499" s="70" t="s">
        <v>148</v>
      </c>
      <c r="AT499" s="143"/>
      <c r="AU499" s="68">
        <v>40972</v>
      </c>
      <c r="AV499" s="35"/>
      <c r="AW499" s="69" t="s">
        <v>151</v>
      </c>
      <c r="AX499" s="69" t="s">
        <v>149</v>
      </c>
      <c r="AY499" s="87" t="s">
        <v>154</v>
      </c>
      <c r="AZ499" s="69" t="s">
        <v>147</v>
      </c>
      <c r="BA499" s="69" t="s">
        <v>148</v>
      </c>
      <c r="BB499" s="70" t="s">
        <v>148</v>
      </c>
      <c r="BC499" s="143"/>
      <c r="BD499" s="68">
        <v>41003</v>
      </c>
      <c r="BE499" s="35"/>
      <c r="BF499" s="69" t="s">
        <v>155</v>
      </c>
      <c r="BG499" s="69" t="s">
        <v>149</v>
      </c>
      <c r="BH499" s="69" t="s">
        <v>148</v>
      </c>
      <c r="BI499" s="69" t="s">
        <v>147</v>
      </c>
      <c r="BJ499" s="69" t="s">
        <v>148</v>
      </c>
      <c r="BK499" s="70" t="s">
        <v>148</v>
      </c>
      <c r="BL499" s="143"/>
      <c r="BM499" s="68">
        <v>41033</v>
      </c>
      <c r="BN499" s="35"/>
      <c r="BO499" s="69" t="s">
        <v>153</v>
      </c>
      <c r="BP499" s="69" t="s">
        <v>149</v>
      </c>
      <c r="BQ499" s="69" t="s">
        <v>148</v>
      </c>
      <c r="BR499" s="69" t="s">
        <v>147</v>
      </c>
      <c r="BS499" s="69" t="s">
        <v>148</v>
      </c>
      <c r="BT499" s="70" t="s">
        <v>148</v>
      </c>
      <c r="BU499" s="143"/>
      <c r="BV499" s="89">
        <v>41064</v>
      </c>
      <c r="BW499" s="90"/>
      <c r="BX499" s="91" t="s">
        <v>146</v>
      </c>
      <c r="BY499" s="91" t="s">
        <v>148</v>
      </c>
      <c r="BZ499" s="91" t="s">
        <v>147</v>
      </c>
      <c r="CA499" s="91" t="s">
        <v>149</v>
      </c>
      <c r="CB499" s="91" t="s">
        <v>148</v>
      </c>
      <c r="CC499" s="92" t="s">
        <v>148</v>
      </c>
      <c r="CD499" s="1"/>
      <c r="CE499" s="1"/>
      <c r="CF499" s="3"/>
      <c r="CG499" s="113"/>
      <c r="CH499" s="113"/>
      <c r="CI499" s="113"/>
      <c r="CJ499" s="113"/>
      <c r="CK499" s="113"/>
    </row>
    <row r="500" spans="28:89" ht="15.5" x14ac:dyDescent="0.35">
      <c r="AB500" s="1"/>
      <c r="AC500" s="68">
        <v>40913</v>
      </c>
      <c r="AD500" s="35"/>
      <c r="AE500" s="69" t="s">
        <v>153</v>
      </c>
      <c r="AF500" s="69" t="s">
        <v>148</v>
      </c>
      <c r="AG500" s="69" t="s">
        <v>147</v>
      </c>
      <c r="AH500" s="69" t="s">
        <v>149</v>
      </c>
      <c r="AI500" s="69" t="s">
        <v>148</v>
      </c>
      <c r="AJ500" s="70" t="s">
        <v>148</v>
      </c>
      <c r="AK500" s="1"/>
      <c r="AL500" s="71">
        <v>40944</v>
      </c>
      <c r="AM500" s="72"/>
      <c r="AN500" s="73" t="s">
        <v>146</v>
      </c>
      <c r="AO500" s="73" t="s">
        <v>148</v>
      </c>
      <c r="AP500" s="73" t="s">
        <v>147</v>
      </c>
      <c r="AQ500" s="73" t="s">
        <v>149</v>
      </c>
      <c r="AR500" s="73" t="s">
        <v>148</v>
      </c>
      <c r="AS500" s="74" t="s">
        <v>148</v>
      </c>
      <c r="AT500" s="143"/>
      <c r="AU500" s="71">
        <v>40973</v>
      </c>
      <c r="AV500" s="72"/>
      <c r="AW500" s="73" t="s">
        <v>146</v>
      </c>
      <c r="AX500" s="73" t="s">
        <v>149</v>
      </c>
      <c r="AY500" s="73" t="s">
        <v>148</v>
      </c>
      <c r="AZ500" s="73" t="s">
        <v>147</v>
      </c>
      <c r="BA500" s="73" t="s">
        <v>148</v>
      </c>
      <c r="BB500" s="74" t="s">
        <v>148</v>
      </c>
      <c r="BC500" s="143"/>
      <c r="BD500" s="68">
        <v>41004</v>
      </c>
      <c r="BE500" s="35"/>
      <c r="BF500" s="69" t="s">
        <v>150</v>
      </c>
      <c r="BG500" s="69" t="s">
        <v>148</v>
      </c>
      <c r="BH500" s="69" t="s">
        <v>147</v>
      </c>
      <c r="BI500" s="69" t="s">
        <v>149</v>
      </c>
      <c r="BJ500" s="69" t="s">
        <v>148</v>
      </c>
      <c r="BK500" s="70" t="s">
        <v>148</v>
      </c>
      <c r="BL500" s="143"/>
      <c r="BM500" s="68">
        <v>41034</v>
      </c>
      <c r="BN500" s="35"/>
      <c r="BO500" s="69" t="s">
        <v>156</v>
      </c>
      <c r="BP500" s="69" t="s">
        <v>148</v>
      </c>
      <c r="BQ500" s="69" t="s">
        <v>147</v>
      </c>
      <c r="BR500" s="69" t="s">
        <v>149</v>
      </c>
      <c r="BS500" s="69" t="s">
        <v>148</v>
      </c>
      <c r="BT500" s="70" t="s">
        <v>148</v>
      </c>
      <c r="BU500" s="143"/>
      <c r="BV500" s="68">
        <v>41065</v>
      </c>
      <c r="BW500" s="35"/>
      <c r="BX500" s="69" t="s">
        <v>152</v>
      </c>
      <c r="BY500" s="69" t="s">
        <v>148</v>
      </c>
      <c r="BZ500" s="69" t="s">
        <v>147</v>
      </c>
      <c r="CA500" s="69" t="s">
        <v>149</v>
      </c>
      <c r="CB500" s="69" t="s">
        <v>148</v>
      </c>
      <c r="CC500" s="88" t="s">
        <v>154</v>
      </c>
      <c r="CD500" s="1"/>
      <c r="CE500" s="1"/>
      <c r="CF500" s="3" t="s">
        <v>166</v>
      </c>
      <c r="CG500" s="28">
        <f>SUM(CG496:CG499)</f>
        <v>1632</v>
      </c>
      <c r="CH500" s="28">
        <f>SUM(CH496:CH499)</f>
        <v>1632</v>
      </c>
      <c r="CI500" s="28">
        <f>SUM(CI496:CI499)</f>
        <v>1632</v>
      </c>
      <c r="CJ500" s="28">
        <f>SUM(CJ496:CJ499)</f>
        <v>1620</v>
      </c>
      <c r="CK500" s="28">
        <f>SUM(CK496:CK499)</f>
        <v>1632</v>
      </c>
    </row>
    <row r="501" spans="28:89" ht="15.5" x14ac:dyDescent="0.35">
      <c r="AB501" s="1"/>
      <c r="AC501" s="71">
        <v>40914</v>
      </c>
      <c r="AD501" s="72"/>
      <c r="AE501" s="73" t="s">
        <v>156</v>
      </c>
      <c r="AF501" s="73" t="s">
        <v>148</v>
      </c>
      <c r="AG501" s="73" t="s">
        <v>147</v>
      </c>
      <c r="AH501" s="73" t="s">
        <v>149</v>
      </c>
      <c r="AI501" s="73" t="s">
        <v>148</v>
      </c>
      <c r="AJ501" s="74" t="s">
        <v>148</v>
      </c>
      <c r="AK501" s="1"/>
      <c r="AL501" s="68">
        <v>40945</v>
      </c>
      <c r="AM501" s="35"/>
      <c r="AN501" s="69" t="s">
        <v>152</v>
      </c>
      <c r="AO501" s="69" t="s">
        <v>148</v>
      </c>
      <c r="AP501" s="69" t="s">
        <v>149</v>
      </c>
      <c r="AQ501" s="69" t="s">
        <v>148</v>
      </c>
      <c r="AR501" s="69" t="s">
        <v>147</v>
      </c>
      <c r="AS501" s="70" t="s">
        <v>148</v>
      </c>
      <c r="AT501" s="143"/>
      <c r="AU501" s="68">
        <v>40974</v>
      </c>
      <c r="AV501" s="35"/>
      <c r="AW501" s="69" t="s">
        <v>152</v>
      </c>
      <c r="AX501" s="69" t="s">
        <v>148</v>
      </c>
      <c r="AY501" s="69" t="s">
        <v>147</v>
      </c>
      <c r="AZ501" s="69" t="s">
        <v>149</v>
      </c>
      <c r="BA501" s="69" t="s">
        <v>148</v>
      </c>
      <c r="BB501" s="70" t="s">
        <v>148</v>
      </c>
      <c r="BC501" s="143"/>
      <c r="BD501" s="68">
        <v>41005</v>
      </c>
      <c r="BE501" s="36"/>
      <c r="BF501" s="69" t="s">
        <v>153</v>
      </c>
      <c r="BG501" s="69" t="s">
        <v>148</v>
      </c>
      <c r="BH501" s="69" t="s">
        <v>147</v>
      </c>
      <c r="BI501" s="69" t="s">
        <v>149</v>
      </c>
      <c r="BJ501" s="69" t="s">
        <v>148</v>
      </c>
      <c r="BK501" s="70" t="s">
        <v>148</v>
      </c>
      <c r="BL501" s="143"/>
      <c r="BM501" s="68">
        <v>41035</v>
      </c>
      <c r="BN501" s="36"/>
      <c r="BO501" s="69" t="s">
        <v>151</v>
      </c>
      <c r="BP501" s="69" t="s">
        <v>148</v>
      </c>
      <c r="BQ501" s="69" t="s">
        <v>147</v>
      </c>
      <c r="BR501" s="69" t="s">
        <v>149</v>
      </c>
      <c r="BS501" s="69" t="s">
        <v>148</v>
      </c>
      <c r="BT501" s="70" t="s">
        <v>148</v>
      </c>
      <c r="BU501" s="143"/>
      <c r="BV501" s="68">
        <v>41066</v>
      </c>
      <c r="BW501" s="36"/>
      <c r="BX501" s="69" t="s">
        <v>155</v>
      </c>
      <c r="BY501" s="69" t="s">
        <v>148</v>
      </c>
      <c r="BZ501" s="69" t="s">
        <v>149</v>
      </c>
      <c r="CA501" s="69" t="s">
        <v>148</v>
      </c>
      <c r="CB501" s="69" t="s">
        <v>147</v>
      </c>
      <c r="CC501" s="88" t="s">
        <v>154</v>
      </c>
      <c r="CD501" s="1"/>
      <c r="CE501" s="1"/>
      <c r="CF501" s="3" t="s">
        <v>167</v>
      </c>
      <c r="CG501" s="28">
        <v>1632</v>
      </c>
      <c r="CH501" s="28">
        <v>1632</v>
      </c>
      <c r="CI501" s="28">
        <v>1632</v>
      </c>
      <c r="CJ501" s="28">
        <v>1616</v>
      </c>
      <c r="CK501" s="28">
        <v>1632</v>
      </c>
    </row>
    <row r="502" spans="28:89" ht="15.5" x14ac:dyDescent="0.35">
      <c r="AB502" s="1"/>
      <c r="AC502" s="68">
        <v>40915</v>
      </c>
      <c r="AD502" s="35"/>
      <c r="AE502" s="69" t="s">
        <v>151</v>
      </c>
      <c r="AF502" s="69" t="s">
        <v>148</v>
      </c>
      <c r="AG502" s="69" t="s">
        <v>149</v>
      </c>
      <c r="AH502" s="69" t="s">
        <v>148</v>
      </c>
      <c r="AI502" s="69" t="s">
        <v>147</v>
      </c>
      <c r="AJ502" s="70" t="s">
        <v>148</v>
      </c>
      <c r="AK502" s="1"/>
      <c r="AL502" s="68">
        <v>40946</v>
      </c>
      <c r="AM502" s="35"/>
      <c r="AN502" s="69" t="s">
        <v>155</v>
      </c>
      <c r="AO502" s="69" t="s">
        <v>148</v>
      </c>
      <c r="AP502" s="69" t="s">
        <v>149</v>
      </c>
      <c r="AQ502" s="87" t="s">
        <v>154</v>
      </c>
      <c r="AR502" s="69" t="s">
        <v>147</v>
      </c>
      <c r="AS502" s="70" t="s">
        <v>148</v>
      </c>
      <c r="AT502" s="143"/>
      <c r="AU502" s="68">
        <v>40975</v>
      </c>
      <c r="AV502" s="35"/>
      <c r="AW502" s="69" t="s">
        <v>155</v>
      </c>
      <c r="AX502" s="87" t="s">
        <v>154</v>
      </c>
      <c r="AY502" s="69" t="s">
        <v>147</v>
      </c>
      <c r="AZ502" s="69" t="s">
        <v>149</v>
      </c>
      <c r="BA502" s="69" t="s">
        <v>148</v>
      </c>
      <c r="BB502" s="70" t="s">
        <v>148</v>
      </c>
      <c r="BC502" s="143"/>
      <c r="BD502" s="71">
        <v>41006</v>
      </c>
      <c r="BE502" s="72"/>
      <c r="BF502" s="73" t="s">
        <v>156</v>
      </c>
      <c r="BG502" s="73" t="s">
        <v>148</v>
      </c>
      <c r="BH502" s="73" t="s">
        <v>149</v>
      </c>
      <c r="BI502" s="73" t="s">
        <v>148</v>
      </c>
      <c r="BJ502" s="73" t="s">
        <v>147</v>
      </c>
      <c r="BK502" s="74" t="s">
        <v>148</v>
      </c>
      <c r="BL502" s="143"/>
      <c r="BM502" s="71">
        <v>41036</v>
      </c>
      <c r="BN502" s="72"/>
      <c r="BO502" s="73" t="s">
        <v>146</v>
      </c>
      <c r="BP502" s="73" t="s">
        <v>148</v>
      </c>
      <c r="BQ502" s="73" t="s">
        <v>149</v>
      </c>
      <c r="BR502" s="73" t="s">
        <v>148</v>
      </c>
      <c r="BS502" s="73" t="s">
        <v>147</v>
      </c>
      <c r="BT502" s="74" t="s">
        <v>148</v>
      </c>
      <c r="BU502" s="143"/>
      <c r="BV502" s="68">
        <v>41067</v>
      </c>
      <c r="BW502" s="35"/>
      <c r="BX502" s="69" t="s">
        <v>150</v>
      </c>
      <c r="BY502" s="69" t="s">
        <v>148</v>
      </c>
      <c r="BZ502" s="69" t="s">
        <v>149</v>
      </c>
      <c r="CA502" s="69" t="s">
        <v>148</v>
      </c>
      <c r="CB502" s="69" t="s">
        <v>147</v>
      </c>
      <c r="CC502" s="88" t="s">
        <v>154</v>
      </c>
      <c r="CD502" s="1"/>
      <c r="CE502" s="1"/>
      <c r="CF502" s="3"/>
      <c r="CG502" s="3"/>
      <c r="CH502" s="3"/>
      <c r="CI502" s="3"/>
      <c r="CJ502" s="3"/>
      <c r="CK502" s="3"/>
    </row>
    <row r="503" spans="28:89" ht="15.5" x14ac:dyDescent="0.35">
      <c r="AB503" s="1"/>
      <c r="AC503" s="71">
        <v>40916</v>
      </c>
      <c r="AD503" s="72"/>
      <c r="AE503" s="73" t="s">
        <v>146</v>
      </c>
      <c r="AF503" s="73" t="s">
        <v>148</v>
      </c>
      <c r="AG503" s="73" t="s">
        <v>149</v>
      </c>
      <c r="AH503" s="73" t="s">
        <v>148</v>
      </c>
      <c r="AI503" s="73" t="s">
        <v>147</v>
      </c>
      <c r="AJ503" s="74" t="s">
        <v>148</v>
      </c>
      <c r="AK503" s="1"/>
      <c r="AL503" s="68">
        <v>40947</v>
      </c>
      <c r="AM503" s="36"/>
      <c r="AN503" s="69" t="s">
        <v>150</v>
      </c>
      <c r="AO503" s="69" t="s">
        <v>148</v>
      </c>
      <c r="AP503" s="69" t="s">
        <v>148</v>
      </c>
      <c r="AQ503" s="87" t="s">
        <v>154</v>
      </c>
      <c r="AR503" s="69" t="s">
        <v>149</v>
      </c>
      <c r="AS503" s="70" t="s">
        <v>147</v>
      </c>
      <c r="AT503" s="143"/>
      <c r="AU503" s="68">
        <v>40976</v>
      </c>
      <c r="AV503" s="36"/>
      <c r="AW503" s="69" t="s">
        <v>150</v>
      </c>
      <c r="AX503" s="87" t="s">
        <v>154</v>
      </c>
      <c r="AY503" s="69" t="s">
        <v>149</v>
      </c>
      <c r="AZ503" s="69" t="s">
        <v>148</v>
      </c>
      <c r="BA503" s="69" t="s">
        <v>147</v>
      </c>
      <c r="BB503" s="70" t="s">
        <v>148</v>
      </c>
      <c r="BC503" s="143"/>
      <c r="BD503" s="68">
        <v>41007</v>
      </c>
      <c r="BE503" s="35"/>
      <c r="BF503" s="69" t="s">
        <v>151</v>
      </c>
      <c r="BG503" s="69" t="s">
        <v>148</v>
      </c>
      <c r="BH503" s="69" t="s">
        <v>149</v>
      </c>
      <c r="BI503" s="69" t="s">
        <v>148</v>
      </c>
      <c r="BJ503" s="69" t="s">
        <v>147</v>
      </c>
      <c r="BK503" s="70" t="s">
        <v>148</v>
      </c>
      <c r="BL503" s="143"/>
      <c r="BM503" s="68">
        <v>41037</v>
      </c>
      <c r="BN503" s="35"/>
      <c r="BO503" s="69" t="s">
        <v>152</v>
      </c>
      <c r="BP503" s="69" t="s">
        <v>148</v>
      </c>
      <c r="BQ503" s="69" t="s">
        <v>149</v>
      </c>
      <c r="BR503" s="69" t="s">
        <v>148</v>
      </c>
      <c r="BS503" s="69" t="s">
        <v>147</v>
      </c>
      <c r="BT503" s="70" t="s">
        <v>148</v>
      </c>
      <c r="BU503" s="143"/>
      <c r="BV503" s="68">
        <v>41068</v>
      </c>
      <c r="BW503" s="35"/>
      <c r="BX503" s="69" t="s">
        <v>153</v>
      </c>
      <c r="BY503" s="69" t="s">
        <v>148</v>
      </c>
      <c r="BZ503" s="69" t="s">
        <v>148</v>
      </c>
      <c r="CA503" s="69" t="s">
        <v>148</v>
      </c>
      <c r="CB503" s="69" t="s">
        <v>149</v>
      </c>
      <c r="CC503" s="88" t="s">
        <v>154</v>
      </c>
      <c r="CD503" s="1"/>
      <c r="CE503" s="1"/>
      <c r="CF503" s="3" t="s">
        <v>168</v>
      </c>
      <c r="CG503" s="28">
        <f>CG501/12</f>
        <v>136</v>
      </c>
      <c r="CH503" s="28">
        <f>CH501/12</f>
        <v>136</v>
      </c>
      <c r="CI503" s="28">
        <f t="shared" ref="CI503:CK503" si="3">CI501/12</f>
        <v>136</v>
      </c>
      <c r="CJ503" s="114">
        <f t="shared" si="3"/>
        <v>134.66666666666666</v>
      </c>
      <c r="CK503" s="28">
        <f t="shared" si="3"/>
        <v>136</v>
      </c>
    </row>
    <row r="504" spans="28:89" ht="15.5" x14ac:dyDescent="0.35">
      <c r="AB504" s="1"/>
      <c r="AC504" s="68">
        <v>40917</v>
      </c>
      <c r="AD504" s="35"/>
      <c r="AE504" s="69" t="s">
        <v>152</v>
      </c>
      <c r="AF504" s="69" t="s">
        <v>148</v>
      </c>
      <c r="AG504" s="69" t="s">
        <v>148</v>
      </c>
      <c r="AH504" s="69" t="s">
        <v>148</v>
      </c>
      <c r="AI504" s="69" t="s">
        <v>149</v>
      </c>
      <c r="AJ504" s="70" t="s">
        <v>147</v>
      </c>
      <c r="AK504" s="1"/>
      <c r="AL504" s="68">
        <v>40948</v>
      </c>
      <c r="AM504" s="35"/>
      <c r="AN504" s="69" t="s">
        <v>153</v>
      </c>
      <c r="AO504" s="69" t="s">
        <v>148</v>
      </c>
      <c r="AP504" s="87" t="s">
        <v>154</v>
      </c>
      <c r="AQ504" s="87" t="s">
        <v>154</v>
      </c>
      <c r="AR504" s="69" t="s">
        <v>149</v>
      </c>
      <c r="AS504" s="70" t="s">
        <v>147</v>
      </c>
      <c r="AT504" s="143"/>
      <c r="AU504" s="68">
        <v>40977</v>
      </c>
      <c r="AV504" s="35"/>
      <c r="AW504" s="69" t="s">
        <v>153</v>
      </c>
      <c r="AX504" s="87" t="s">
        <v>154</v>
      </c>
      <c r="AY504" s="69" t="s">
        <v>149</v>
      </c>
      <c r="AZ504" s="69" t="s">
        <v>148</v>
      </c>
      <c r="BA504" s="69" t="s">
        <v>147</v>
      </c>
      <c r="BB504" s="70" t="s">
        <v>148</v>
      </c>
      <c r="BC504" s="143"/>
      <c r="BD504" s="71">
        <v>41008</v>
      </c>
      <c r="BE504" s="72"/>
      <c r="BF504" s="73" t="s">
        <v>146</v>
      </c>
      <c r="BG504" s="73" t="s">
        <v>148</v>
      </c>
      <c r="BH504" s="73" t="s">
        <v>148</v>
      </c>
      <c r="BI504" s="73" t="s">
        <v>148</v>
      </c>
      <c r="BJ504" s="73" t="s">
        <v>149</v>
      </c>
      <c r="BK504" s="74" t="s">
        <v>147</v>
      </c>
      <c r="BL504" s="143"/>
      <c r="BM504" s="68">
        <v>41038</v>
      </c>
      <c r="BN504" s="35"/>
      <c r="BO504" s="69" t="s">
        <v>155</v>
      </c>
      <c r="BP504" s="69" t="s">
        <v>148</v>
      </c>
      <c r="BQ504" s="69" t="s">
        <v>148</v>
      </c>
      <c r="BR504" s="69" t="s">
        <v>148</v>
      </c>
      <c r="BS504" s="69" t="s">
        <v>149</v>
      </c>
      <c r="BT504" s="70" t="s">
        <v>147</v>
      </c>
      <c r="BU504" s="143"/>
      <c r="BV504" s="68">
        <v>41069</v>
      </c>
      <c r="BW504" s="35"/>
      <c r="BX504" s="69" t="s">
        <v>156</v>
      </c>
      <c r="BY504" s="69" t="s">
        <v>148</v>
      </c>
      <c r="BZ504" s="69" t="s">
        <v>148</v>
      </c>
      <c r="CA504" s="69" t="s">
        <v>148</v>
      </c>
      <c r="CB504" s="69" t="s">
        <v>149</v>
      </c>
      <c r="CC504" s="88" t="s">
        <v>154</v>
      </c>
      <c r="CD504" s="1"/>
      <c r="CE504" s="1"/>
      <c r="CF504" s="3"/>
      <c r="CG504" s="3"/>
      <c r="CH504" s="3"/>
      <c r="CI504" s="3"/>
      <c r="CJ504" s="3"/>
      <c r="CK504" s="3"/>
    </row>
    <row r="505" spans="28:89" ht="15.5" x14ac:dyDescent="0.35">
      <c r="AB505" s="1"/>
      <c r="AC505" s="68">
        <v>40918</v>
      </c>
      <c r="AD505" s="35"/>
      <c r="AE505" s="69" t="s">
        <v>155</v>
      </c>
      <c r="AF505" s="69" t="s">
        <v>148</v>
      </c>
      <c r="AG505" s="69" t="s">
        <v>148</v>
      </c>
      <c r="AH505" s="69" t="s">
        <v>148</v>
      </c>
      <c r="AI505" s="69" t="s">
        <v>149</v>
      </c>
      <c r="AJ505" s="70" t="s">
        <v>147</v>
      </c>
      <c r="AK505" s="1"/>
      <c r="AL505" s="68">
        <v>40949</v>
      </c>
      <c r="AM505" s="35"/>
      <c r="AN505" s="69" t="s">
        <v>156</v>
      </c>
      <c r="AO505" s="69" t="s">
        <v>147</v>
      </c>
      <c r="AP505" s="87" t="s">
        <v>154</v>
      </c>
      <c r="AQ505" s="87" t="s">
        <v>154</v>
      </c>
      <c r="AR505" s="69" t="s">
        <v>148</v>
      </c>
      <c r="AS505" s="70" t="s">
        <v>149</v>
      </c>
      <c r="AT505" s="143"/>
      <c r="AU505" s="68">
        <v>40978</v>
      </c>
      <c r="AV505" s="35"/>
      <c r="AW505" s="69" t="s">
        <v>156</v>
      </c>
      <c r="AX505" s="87" t="s">
        <v>154</v>
      </c>
      <c r="AY505" s="69" t="s">
        <v>148</v>
      </c>
      <c r="AZ505" s="69" t="s">
        <v>148</v>
      </c>
      <c r="BA505" s="69" t="s">
        <v>149</v>
      </c>
      <c r="BB505" s="70" t="s">
        <v>147</v>
      </c>
      <c r="BC505" s="143"/>
      <c r="BD505" s="71">
        <v>41009</v>
      </c>
      <c r="BE505" s="72"/>
      <c r="BF505" s="73" t="s">
        <v>152</v>
      </c>
      <c r="BG505" s="73" t="s">
        <v>148</v>
      </c>
      <c r="BH505" s="73" t="s">
        <v>148</v>
      </c>
      <c r="BI505" s="73" t="s">
        <v>148</v>
      </c>
      <c r="BJ505" s="73" t="s">
        <v>149</v>
      </c>
      <c r="BK505" s="74" t="s">
        <v>147</v>
      </c>
      <c r="BL505" s="143"/>
      <c r="BM505" s="68">
        <v>41039</v>
      </c>
      <c r="BN505" s="35"/>
      <c r="BO505" s="69" t="s">
        <v>150</v>
      </c>
      <c r="BP505" s="69" t="s">
        <v>148</v>
      </c>
      <c r="BQ505" s="69" t="s">
        <v>148</v>
      </c>
      <c r="BR505" s="69" t="s">
        <v>148</v>
      </c>
      <c r="BS505" s="69" t="s">
        <v>149</v>
      </c>
      <c r="BT505" s="70" t="s">
        <v>147</v>
      </c>
      <c r="BU505" s="143"/>
      <c r="BV505" s="68">
        <v>41070</v>
      </c>
      <c r="BW505" s="35"/>
      <c r="BX505" s="69" t="s">
        <v>151</v>
      </c>
      <c r="BY505" s="69" t="s">
        <v>147</v>
      </c>
      <c r="BZ505" s="69" t="s">
        <v>148</v>
      </c>
      <c r="CA505" s="69" t="s">
        <v>148</v>
      </c>
      <c r="CB505" s="69" t="s">
        <v>148</v>
      </c>
      <c r="CC505" s="88" t="s">
        <v>154</v>
      </c>
      <c r="CD505" s="1"/>
      <c r="CE505" s="1"/>
      <c r="CF505" s="3" t="s">
        <v>31</v>
      </c>
      <c r="CG505" s="28">
        <f>COUNTIF(AO496:AO560,"AP")+COUNTIF(AX496:AX560,"AP")+COUNTIF(BG496:BG560,"AP")+COUNTIF(BP496:BP560,"AP")+COUNTIF(BY496:BY560,"AP")+COUNTIF(AF496:AF560,"AP")</f>
        <v>0</v>
      </c>
      <c r="CH505" s="28">
        <f>COUNTIF(AP496:AP560,"AP")+COUNTIF(AY496:AY560,"AP")+COUNTIF(BH496:BH560,"AP")+COUNTIF(BQ496:BQ560,"AP")+COUNTIF(BZ496:BZ560,"AP")+COUNTIF(AG496:AG560,"AP")</f>
        <v>0</v>
      </c>
      <c r="CI505" s="28">
        <f t="shared" ref="CI505:CK505" si="4">COUNTIF(AQ496:AQ560,"AP")+COUNTIF(AZ496:AZ560,"AP")+COUNTIF(BI496:BI560,"AP")+COUNTIF(BR496:BR560,"AP")+COUNTIF(CA496:CA560,"AP")+COUNTIF(AH496:AH560,"AP")</f>
        <v>0</v>
      </c>
      <c r="CJ505" s="28">
        <f t="shared" si="4"/>
        <v>0</v>
      </c>
      <c r="CK505" s="28">
        <f t="shared" si="4"/>
        <v>0</v>
      </c>
    </row>
    <row r="506" spans="28:89" ht="15.5" x14ac:dyDescent="0.35">
      <c r="AB506" s="1"/>
      <c r="AC506" s="68">
        <v>40919</v>
      </c>
      <c r="AD506" s="36"/>
      <c r="AE506" s="69" t="s">
        <v>150</v>
      </c>
      <c r="AF506" s="75" t="s">
        <v>164</v>
      </c>
      <c r="AG506" s="69" t="s">
        <v>148</v>
      </c>
      <c r="AH506" s="69" t="s">
        <v>148</v>
      </c>
      <c r="AI506" s="69" t="s">
        <v>148</v>
      </c>
      <c r="AJ506" s="70" t="s">
        <v>149</v>
      </c>
      <c r="AK506" s="1"/>
      <c r="AL506" s="68">
        <v>40950</v>
      </c>
      <c r="AM506" s="35"/>
      <c r="AN506" s="69" t="s">
        <v>151</v>
      </c>
      <c r="AO506" s="69" t="s">
        <v>147</v>
      </c>
      <c r="AP506" s="87" t="s">
        <v>154</v>
      </c>
      <c r="AQ506" s="69" t="s">
        <v>148</v>
      </c>
      <c r="AR506" s="69" t="s">
        <v>148</v>
      </c>
      <c r="AS506" s="70" t="s">
        <v>149</v>
      </c>
      <c r="AT506" s="143"/>
      <c r="AU506" s="68">
        <v>40979</v>
      </c>
      <c r="AV506" s="35"/>
      <c r="AW506" s="69" t="s">
        <v>151</v>
      </c>
      <c r="AX506" s="69" t="s">
        <v>148</v>
      </c>
      <c r="AY506" s="69" t="s">
        <v>148</v>
      </c>
      <c r="AZ506" s="69" t="s">
        <v>148</v>
      </c>
      <c r="BA506" s="69" t="s">
        <v>149</v>
      </c>
      <c r="BB506" s="70" t="s">
        <v>147</v>
      </c>
      <c r="BC506" s="143"/>
      <c r="BD506" s="68">
        <v>41010</v>
      </c>
      <c r="BE506" s="35"/>
      <c r="BF506" s="69" t="s">
        <v>155</v>
      </c>
      <c r="BG506" s="69" t="s">
        <v>147</v>
      </c>
      <c r="BH506" s="69" t="s">
        <v>148</v>
      </c>
      <c r="BI506" s="69" t="s">
        <v>148</v>
      </c>
      <c r="BJ506" s="69" t="s">
        <v>148</v>
      </c>
      <c r="BK506" s="70" t="s">
        <v>149</v>
      </c>
      <c r="BL506" s="143"/>
      <c r="BM506" s="68">
        <v>41040</v>
      </c>
      <c r="BN506" s="35"/>
      <c r="BO506" s="69" t="s">
        <v>153</v>
      </c>
      <c r="BP506" s="69" t="s">
        <v>147</v>
      </c>
      <c r="BQ506" s="69" t="s">
        <v>148</v>
      </c>
      <c r="BR506" s="69" t="s">
        <v>148</v>
      </c>
      <c r="BS506" s="69" t="s">
        <v>148</v>
      </c>
      <c r="BT506" s="70" t="s">
        <v>149</v>
      </c>
      <c r="BU506" s="143"/>
      <c r="BV506" s="89">
        <v>41071</v>
      </c>
      <c r="BW506" s="90"/>
      <c r="BX506" s="91" t="s">
        <v>146</v>
      </c>
      <c r="BY506" s="91" t="s">
        <v>147</v>
      </c>
      <c r="BZ506" s="91" t="s">
        <v>148</v>
      </c>
      <c r="CA506" s="91" t="s">
        <v>148</v>
      </c>
      <c r="CB506" s="91" t="s">
        <v>148</v>
      </c>
      <c r="CC506" s="92" t="s">
        <v>148</v>
      </c>
      <c r="CD506" s="1"/>
      <c r="CE506" s="1"/>
      <c r="CF506" s="3" t="s">
        <v>169</v>
      </c>
      <c r="CG506" s="28">
        <f>COUNTIF(AX496:AX526,"L")+COUNTIF(AO496:AO526,"L")+COUNTIF(BG496:BG526,"L")+COUNTIF(BP496:BP526,"L")+COUNTIF(BY496:BY526,"L")+COUNTIF(AF496:AF526,"L")+COUNTIF(AX530:AX560,"L")+COUNTIF(AO530:AO560,"L")+COUNTIF(BG530:BG560,"L")+COUNTIF(BP530:BP560,"L")+COUNTIF(BY530:BY560,"L")+COUNTIF(AF530:AF560,"L")</f>
        <v>30</v>
      </c>
      <c r="CH506" s="28">
        <f t="shared" ref="CH506:CK506" si="5">COUNTIF(AY496:AY526,"L")+COUNTIF(AP496:AP526,"L")+COUNTIF(BH496:BH526,"L")+COUNTIF(BQ496:BQ526,"L")+COUNTIF(BZ496:BZ526,"L")+COUNTIF(AG496:AG526,"L")+COUNTIF(AY530:AY560,"L")+COUNTIF(AP530:AP560,"L")+COUNTIF(BH530:BH560,"L")+COUNTIF(BQ530:BQ560,"L")+COUNTIF(BZ530:BZ560,"L")+COUNTIF(AG530:AG560,"L")</f>
        <v>30</v>
      </c>
      <c r="CI506" s="28">
        <f t="shared" si="5"/>
        <v>30</v>
      </c>
      <c r="CJ506" s="28">
        <f t="shared" si="5"/>
        <v>30</v>
      </c>
      <c r="CK506" s="28">
        <f t="shared" si="5"/>
        <v>30</v>
      </c>
    </row>
    <row r="507" spans="28:89" ht="15.5" x14ac:dyDescent="0.35">
      <c r="AB507" s="1"/>
      <c r="AC507" s="68">
        <v>40920</v>
      </c>
      <c r="AD507" s="35"/>
      <c r="AE507" s="69" t="s">
        <v>153</v>
      </c>
      <c r="AF507" s="75" t="s">
        <v>164</v>
      </c>
      <c r="AG507" s="69" t="s">
        <v>148</v>
      </c>
      <c r="AH507" s="69" t="s">
        <v>148</v>
      </c>
      <c r="AI507" s="69" t="s">
        <v>148</v>
      </c>
      <c r="AJ507" s="70" t="s">
        <v>149</v>
      </c>
      <c r="AK507" s="1"/>
      <c r="AL507" s="71">
        <v>40951</v>
      </c>
      <c r="AM507" s="72"/>
      <c r="AN507" s="73" t="s">
        <v>146</v>
      </c>
      <c r="AO507" s="73" t="s">
        <v>149</v>
      </c>
      <c r="AP507" s="73" t="s">
        <v>148</v>
      </c>
      <c r="AQ507" s="73" t="s">
        <v>147</v>
      </c>
      <c r="AR507" s="73" t="s">
        <v>148</v>
      </c>
      <c r="AS507" s="74" t="s">
        <v>148</v>
      </c>
      <c r="AT507" s="143"/>
      <c r="AU507" s="71">
        <v>40980</v>
      </c>
      <c r="AV507" s="72"/>
      <c r="AW507" s="73" t="s">
        <v>146</v>
      </c>
      <c r="AX507" s="73" t="s">
        <v>147</v>
      </c>
      <c r="AY507" s="73" t="s">
        <v>148</v>
      </c>
      <c r="AZ507" s="73" t="s">
        <v>148</v>
      </c>
      <c r="BA507" s="73" t="s">
        <v>148</v>
      </c>
      <c r="BB507" s="74" t="s">
        <v>149</v>
      </c>
      <c r="BC507" s="143"/>
      <c r="BD507" s="68">
        <v>41011</v>
      </c>
      <c r="BE507" s="35"/>
      <c r="BF507" s="69" t="s">
        <v>150</v>
      </c>
      <c r="BG507" s="69" t="s">
        <v>147</v>
      </c>
      <c r="BH507" s="69" t="s">
        <v>148</v>
      </c>
      <c r="BI507" s="69" t="s">
        <v>148</v>
      </c>
      <c r="BJ507" s="69" t="s">
        <v>148</v>
      </c>
      <c r="BK507" s="70" t="s">
        <v>149</v>
      </c>
      <c r="BL507" s="143"/>
      <c r="BM507" s="68">
        <v>41041</v>
      </c>
      <c r="BN507" s="35"/>
      <c r="BO507" s="69" t="s">
        <v>156</v>
      </c>
      <c r="BP507" s="69" t="s">
        <v>147</v>
      </c>
      <c r="BQ507" s="69" t="s">
        <v>148</v>
      </c>
      <c r="BR507" s="69" t="s">
        <v>148</v>
      </c>
      <c r="BS507" s="69" t="s">
        <v>148</v>
      </c>
      <c r="BT507" s="70" t="s">
        <v>149</v>
      </c>
      <c r="BU507" s="143"/>
      <c r="BV507" s="68">
        <v>41072</v>
      </c>
      <c r="BW507" s="35"/>
      <c r="BX507" s="69" t="s">
        <v>152</v>
      </c>
      <c r="BY507" s="69" t="s">
        <v>149</v>
      </c>
      <c r="BZ507" s="69" t="s">
        <v>148</v>
      </c>
      <c r="CA507" s="69" t="s">
        <v>147</v>
      </c>
      <c r="CB507" s="69" t="s">
        <v>148</v>
      </c>
      <c r="CC507" s="88" t="s">
        <v>154</v>
      </c>
      <c r="CD507" s="1"/>
      <c r="CE507" s="1"/>
      <c r="CF507" s="3" t="s">
        <v>170</v>
      </c>
      <c r="CG507" s="28">
        <f>COUNTIF(AO494:AO560,"ATV")+COUNTIF(AX494:AX560,"ATV")+COUNTIF(BG494:BG560,"ATV")+COUNTIF(BP494:BP560,"ATV")+COUNTIF(BY494:BY560,"ATV")+COUNTIF(AF494:AF560,"ATV")</f>
        <v>4</v>
      </c>
      <c r="CH507" s="28">
        <f>COUNTIF(AP494:AP560,"ATV")+COUNTIF(AY494:AY560,"ATV")+COUNTIF(BH494:BH560,"ATV")+COUNTIF(BQ494:BQ560,"ATV")+COUNTIF(BZ494:BZ560,"ATV")+COUNTIF(AG494:AG560,"ATV")</f>
        <v>1</v>
      </c>
      <c r="CI507" s="28">
        <f>COUNTIF(AQ494:AQ560,"ATV")+COUNTIF(AZ494:AZ560,"ATV")+COUNTIF(BI494:BI560,"ATV")+COUNTIF(BR494:BR560,"ATV")+COUNTIF(CA494:CA560,"ATV")+COUNTIF(AH494:AH560,"ATV")</f>
        <v>3</v>
      </c>
      <c r="CJ507" s="28">
        <f>COUNTIF(AR494:AR560,"ATV")+COUNTIF(BA494:BA560,"ATV")+COUNTIF(BJ494:BJ560,"ATV")+COUNTIF(BS494:BS560,"ATV")+COUNTIF(CB494:CB560,"ATV")+COUNTIF(AI494:AI560,"ATV")</f>
        <v>1</v>
      </c>
      <c r="CK507" s="28">
        <f>COUNTIF(AS494:AS560,"ATV")+COUNTIF(BB494:BB560,"ATV")+COUNTIF(BK494:BK560,"ATV")+COUNTIF(BT494:BT560,"ATV")+COUNTIF(CC494:CC560,"ATV")+COUNTIF(AJ494:AJ560,"ATV")</f>
        <v>2</v>
      </c>
    </row>
    <row r="508" spans="28:89" ht="15.5" x14ac:dyDescent="0.35">
      <c r="AB508" s="1"/>
      <c r="AC508" s="68">
        <v>40921</v>
      </c>
      <c r="AD508" s="35"/>
      <c r="AE508" s="69" t="s">
        <v>156</v>
      </c>
      <c r="AF508" s="75" t="s">
        <v>164</v>
      </c>
      <c r="AG508" s="69" t="s">
        <v>148</v>
      </c>
      <c r="AH508" s="69" t="s">
        <v>147</v>
      </c>
      <c r="AI508" s="69" t="s">
        <v>148</v>
      </c>
      <c r="AJ508" s="70" t="s">
        <v>148</v>
      </c>
      <c r="AK508" s="1"/>
      <c r="AL508" s="68">
        <v>40952</v>
      </c>
      <c r="AM508" s="35"/>
      <c r="AN508" s="69" t="s">
        <v>152</v>
      </c>
      <c r="AO508" s="69" t="s">
        <v>149</v>
      </c>
      <c r="AP508" s="69" t="s">
        <v>148</v>
      </c>
      <c r="AQ508" s="69" t="s">
        <v>147</v>
      </c>
      <c r="AR508" s="69" t="s">
        <v>148</v>
      </c>
      <c r="AS508" s="70" t="s">
        <v>148</v>
      </c>
      <c r="AT508" s="143"/>
      <c r="AU508" s="68">
        <v>40981</v>
      </c>
      <c r="AV508" s="35"/>
      <c r="AW508" s="69" t="s">
        <v>152</v>
      </c>
      <c r="AX508" s="69" t="s">
        <v>147</v>
      </c>
      <c r="AY508" s="69" t="s">
        <v>148</v>
      </c>
      <c r="AZ508" s="69" t="s">
        <v>148</v>
      </c>
      <c r="BA508" s="87" t="s">
        <v>154</v>
      </c>
      <c r="BB508" s="70" t="s">
        <v>149</v>
      </c>
      <c r="BC508" s="143"/>
      <c r="BD508" s="68">
        <v>41012</v>
      </c>
      <c r="BE508" s="36"/>
      <c r="BF508" s="69" t="s">
        <v>153</v>
      </c>
      <c r="BG508" s="69" t="s">
        <v>149</v>
      </c>
      <c r="BH508" s="69" t="s">
        <v>148</v>
      </c>
      <c r="BI508" s="69" t="s">
        <v>147</v>
      </c>
      <c r="BJ508" s="69" t="s">
        <v>148</v>
      </c>
      <c r="BK508" s="70" t="s">
        <v>148</v>
      </c>
      <c r="BL508" s="143"/>
      <c r="BM508" s="68">
        <v>41042</v>
      </c>
      <c r="BN508" s="36"/>
      <c r="BO508" s="69" t="s">
        <v>151</v>
      </c>
      <c r="BP508" s="69" t="s">
        <v>149</v>
      </c>
      <c r="BQ508" s="69" t="s">
        <v>148</v>
      </c>
      <c r="BR508" s="69" t="s">
        <v>147</v>
      </c>
      <c r="BS508" s="69" t="s">
        <v>148</v>
      </c>
      <c r="BT508" s="70" t="s">
        <v>148</v>
      </c>
      <c r="BU508" s="143"/>
      <c r="BV508" s="68">
        <v>41073</v>
      </c>
      <c r="BW508" s="36"/>
      <c r="BX508" s="69" t="s">
        <v>155</v>
      </c>
      <c r="BY508" s="69" t="s">
        <v>149</v>
      </c>
      <c r="BZ508" s="69" t="s">
        <v>148</v>
      </c>
      <c r="CA508" s="69" t="s">
        <v>147</v>
      </c>
      <c r="CB508" s="69" t="s">
        <v>148</v>
      </c>
      <c r="CC508" s="88" t="s">
        <v>154</v>
      </c>
      <c r="CD508" s="1"/>
      <c r="CE508" s="1"/>
      <c r="CF508" s="3"/>
      <c r="CG508" s="28"/>
      <c r="CH508" s="28"/>
      <c r="CI508" s="28"/>
      <c r="CJ508" s="28"/>
      <c r="CK508" s="28"/>
    </row>
    <row r="509" spans="28:89" ht="15.5" x14ac:dyDescent="0.35">
      <c r="AB509" s="1"/>
      <c r="AC509" s="68">
        <v>40922</v>
      </c>
      <c r="AD509" s="35"/>
      <c r="AE509" s="69" t="s">
        <v>151</v>
      </c>
      <c r="AF509" s="75" t="s">
        <v>164</v>
      </c>
      <c r="AG509" s="69" t="s">
        <v>148</v>
      </c>
      <c r="AH509" s="69" t="s">
        <v>147</v>
      </c>
      <c r="AI509" s="69" t="s">
        <v>148</v>
      </c>
      <c r="AJ509" s="70" t="s">
        <v>148</v>
      </c>
      <c r="AK509" s="1"/>
      <c r="AL509" s="68">
        <v>40953</v>
      </c>
      <c r="AM509" s="35"/>
      <c r="AN509" s="69" t="s">
        <v>155</v>
      </c>
      <c r="AO509" s="69" t="s">
        <v>148</v>
      </c>
      <c r="AP509" s="69" t="s">
        <v>147</v>
      </c>
      <c r="AQ509" s="69" t="s">
        <v>149</v>
      </c>
      <c r="AR509" s="69" t="s">
        <v>148</v>
      </c>
      <c r="AS509" s="70" t="s">
        <v>148</v>
      </c>
      <c r="AT509" s="143"/>
      <c r="AU509" s="68">
        <v>40982</v>
      </c>
      <c r="AV509" s="35"/>
      <c r="AW509" s="69" t="s">
        <v>155</v>
      </c>
      <c r="AX509" s="69" t="s">
        <v>149</v>
      </c>
      <c r="AY509" s="69" t="s">
        <v>148</v>
      </c>
      <c r="AZ509" s="69" t="s">
        <v>147</v>
      </c>
      <c r="BA509" s="87" t="s">
        <v>154</v>
      </c>
      <c r="BB509" s="70" t="s">
        <v>148</v>
      </c>
      <c r="BC509" s="143"/>
      <c r="BD509" s="68">
        <v>41013</v>
      </c>
      <c r="BE509" s="35"/>
      <c r="BF509" s="69" t="s">
        <v>156</v>
      </c>
      <c r="BG509" s="69" t="s">
        <v>149</v>
      </c>
      <c r="BH509" s="69" t="s">
        <v>148</v>
      </c>
      <c r="BI509" s="69" t="s">
        <v>147</v>
      </c>
      <c r="BJ509" s="69" t="s">
        <v>148</v>
      </c>
      <c r="BK509" s="70" t="s">
        <v>148</v>
      </c>
      <c r="BL509" s="143"/>
      <c r="BM509" s="71">
        <v>41043</v>
      </c>
      <c r="BN509" s="72"/>
      <c r="BO509" s="73" t="s">
        <v>146</v>
      </c>
      <c r="BP509" s="73" t="s">
        <v>149</v>
      </c>
      <c r="BQ509" s="73" t="s">
        <v>148</v>
      </c>
      <c r="BR509" s="73" t="s">
        <v>147</v>
      </c>
      <c r="BS509" s="73" t="s">
        <v>148</v>
      </c>
      <c r="BT509" s="74" t="s">
        <v>148</v>
      </c>
      <c r="BU509" s="143"/>
      <c r="BV509" s="68">
        <v>41074</v>
      </c>
      <c r="BW509" s="35"/>
      <c r="BX509" s="69" t="s">
        <v>150</v>
      </c>
      <c r="BY509" s="69" t="s">
        <v>148</v>
      </c>
      <c r="BZ509" s="69" t="s">
        <v>147</v>
      </c>
      <c r="CA509" s="69" t="s">
        <v>149</v>
      </c>
      <c r="CB509" s="69" t="s">
        <v>148</v>
      </c>
      <c r="CC509" s="88" t="s">
        <v>154</v>
      </c>
      <c r="CD509" s="1"/>
      <c r="CE509" s="1"/>
      <c r="CF509" s="3" t="s">
        <v>171</v>
      </c>
      <c r="CG509" s="115">
        <f>CG500-CG501</f>
        <v>0</v>
      </c>
      <c r="CH509" s="115">
        <f>CH500-CH501</f>
        <v>0</v>
      </c>
      <c r="CI509" s="115">
        <f>CI500-CI501</f>
        <v>0</v>
      </c>
      <c r="CJ509" s="115">
        <f>CJ500-CJ501</f>
        <v>4</v>
      </c>
      <c r="CK509" s="115">
        <f>CK500-CK501</f>
        <v>0</v>
      </c>
    </row>
    <row r="510" spans="28:89" ht="15.5" x14ac:dyDescent="0.35">
      <c r="AB510" s="1"/>
      <c r="AC510" s="71">
        <v>40923</v>
      </c>
      <c r="AD510" s="72"/>
      <c r="AE510" s="73" t="s">
        <v>146</v>
      </c>
      <c r="AF510" s="73" t="s">
        <v>148</v>
      </c>
      <c r="AG510" s="73" t="s">
        <v>147</v>
      </c>
      <c r="AH510" s="73" t="s">
        <v>149</v>
      </c>
      <c r="AI510" s="73" t="s">
        <v>148</v>
      </c>
      <c r="AJ510" s="74" t="s">
        <v>148</v>
      </c>
      <c r="AK510" s="1"/>
      <c r="AL510" s="68">
        <v>40954</v>
      </c>
      <c r="AM510" s="36"/>
      <c r="AN510" s="69" t="s">
        <v>150</v>
      </c>
      <c r="AO510" s="87" t="s">
        <v>154</v>
      </c>
      <c r="AP510" s="69" t="s">
        <v>147</v>
      </c>
      <c r="AQ510" s="69" t="s">
        <v>149</v>
      </c>
      <c r="AR510" s="69" t="s">
        <v>148</v>
      </c>
      <c r="AS510" s="70" t="s">
        <v>148</v>
      </c>
      <c r="AT510" s="143"/>
      <c r="AU510" s="68">
        <v>40983</v>
      </c>
      <c r="AV510" s="36"/>
      <c r="AW510" s="69" t="s">
        <v>150</v>
      </c>
      <c r="AX510" s="69" t="s">
        <v>149</v>
      </c>
      <c r="AY510" s="69" t="s">
        <v>148</v>
      </c>
      <c r="AZ510" s="69" t="s">
        <v>147</v>
      </c>
      <c r="BA510" s="87" t="s">
        <v>154</v>
      </c>
      <c r="BB510" s="88" t="s">
        <v>154</v>
      </c>
      <c r="BC510" s="143"/>
      <c r="BD510" s="68">
        <v>41014</v>
      </c>
      <c r="BE510" s="35"/>
      <c r="BF510" s="69" t="s">
        <v>151</v>
      </c>
      <c r="BG510" s="69" t="s">
        <v>148</v>
      </c>
      <c r="BH510" s="69" t="s">
        <v>147</v>
      </c>
      <c r="BI510" s="69" t="s">
        <v>149</v>
      </c>
      <c r="BJ510" s="69" t="s">
        <v>148</v>
      </c>
      <c r="BK510" s="70" t="s">
        <v>148</v>
      </c>
      <c r="BL510" s="143"/>
      <c r="BM510" s="68">
        <v>41044</v>
      </c>
      <c r="BN510" s="35"/>
      <c r="BO510" s="69" t="s">
        <v>152</v>
      </c>
      <c r="BP510" s="69" t="s">
        <v>148</v>
      </c>
      <c r="BQ510" s="69" t="s">
        <v>147</v>
      </c>
      <c r="BR510" s="69" t="s">
        <v>149</v>
      </c>
      <c r="BS510" s="69" t="s">
        <v>148</v>
      </c>
      <c r="BT510" s="70" t="s">
        <v>148</v>
      </c>
      <c r="BU510" s="143"/>
      <c r="BV510" s="68">
        <v>41075</v>
      </c>
      <c r="BW510" s="35"/>
      <c r="BX510" s="69" t="s">
        <v>153</v>
      </c>
      <c r="BY510" s="69" t="s">
        <v>148</v>
      </c>
      <c r="BZ510" s="69" t="s">
        <v>147</v>
      </c>
      <c r="CA510" s="69" t="s">
        <v>149</v>
      </c>
      <c r="CB510" s="69" t="s">
        <v>148</v>
      </c>
      <c r="CC510" s="88" t="s">
        <v>154</v>
      </c>
      <c r="CD510" s="1"/>
      <c r="CE510" s="1"/>
      <c r="CF510" s="1"/>
      <c r="CG510" s="1"/>
      <c r="CH510" s="1"/>
      <c r="CI510" s="1"/>
      <c r="CJ510" s="1"/>
      <c r="CK510" s="1"/>
    </row>
    <row r="511" spans="28:89" ht="15.5" x14ac:dyDescent="0.35">
      <c r="AB511" s="1"/>
      <c r="AC511" s="68">
        <v>40924</v>
      </c>
      <c r="AD511" s="35"/>
      <c r="AE511" s="69" t="s">
        <v>152</v>
      </c>
      <c r="AF511" s="69" t="s">
        <v>148</v>
      </c>
      <c r="AG511" s="69" t="s">
        <v>147</v>
      </c>
      <c r="AH511" s="69" t="s">
        <v>149</v>
      </c>
      <c r="AI511" s="69" t="s">
        <v>148</v>
      </c>
      <c r="AJ511" s="70" t="s">
        <v>148</v>
      </c>
      <c r="AK511" s="1"/>
      <c r="AL511" s="68">
        <v>40955</v>
      </c>
      <c r="AM511" s="35"/>
      <c r="AN511" s="69" t="s">
        <v>153</v>
      </c>
      <c r="AO511" s="87" t="s">
        <v>154</v>
      </c>
      <c r="AP511" s="69" t="s">
        <v>149</v>
      </c>
      <c r="AQ511" s="69" t="s">
        <v>148</v>
      </c>
      <c r="AR511" s="69" t="s">
        <v>147</v>
      </c>
      <c r="AS511" s="70" t="s">
        <v>148</v>
      </c>
      <c r="AT511" s="143"/>
      <c r="AU511" s="68">
        <v>40984</v>
      </c>
      <c r="AV511" s="35"/>
      <c r="AW511" s="69" t="s">
        <v>153</v>
      </c>
      <c r="AX511" s="69" t="s">
        <v>148</v>
      </c>
      <c r="AY511" s="69" t="s">
        <v>147</v>
      </c>
      <c r="AZ511" s="69" t="s">
        <v>149</v>
      </c>
      <c r="BA511" s="87" t="s">
        <v>154</v>
      </c>
      <c r="BB511" s="88" t="s">
        <v>154</v>
      </c>
      <c r="BC511" s="143"/>
      <c r="BD511" s="71">
        <v>41015</v>
      </c>
      <c r="BE511" s="72"/>
      <c r="BF511" s="73" t="s">
        <v>146</v>
      </c>
      <c r="BG511" s="73" t="s">
        <v>148</v>
      </c>
      <c r="BH511" s="73" t="s">
        <v>147</v>
      </c>
      <c r="BI511" s="73" t="s">
        <v>149</v>
      </c>
      <c r="BJ511" s="73" t="s">
        <v>148</v>
      </c>
      <c r="BK511" s="74" t="s">
        <v>148</v>
      </c>
      <c r="BL511" s="143"/>
      <c r="BM511" s="68">
        <v>41045</v>
      </c>
      <c r="BN511" s="35"/>
      <c r="BO511" s="69" t="s">
        <v>155</v>
      </c>
      <c r="BP511" s="69" t="s">
        <v>148</v>
      </c>
      <c r="BQ511" s="69" t="s">
        <v>147</v>
      </c>
      <c r="BR511" s="69" t="s">
        <v>149</v>
      </c>
      <c r="BS511" s="69" t="s">
        <v>148</v>
      </c>
      <c r="BT511" s="70" t="s">
        <v>148</v>
      </c>
      <c r="BU511" s="143"/>
      <c r="BV511" s="68">
        <v>41076</v>
      </c>
      <c r="BW511" s="35"/>
      <c r="BX511" s="69" t="s">
        <v>156</v>
      </c>
      <c r="BY511" s="69" t="s">
        <v>148</v>
      </c>
      <c r="BZ511" s="69" t="s">
        <v>149</v>
      </c>
      <c r="CA511" s="69" t="s">
        <v>148</v>
      </c>
      <c r="CB511" s="69" t="s">
        <v>147</v>
      </c>
      <c r="CC511" s="88" t="s">
        <v>154</v>
      </c>
      <c r="CD511" s="1"/>
      <c r="CE511" s="1"/>
      <c r="CF511" s="1"/>
      <c r="CG511" s="1"/>
      <c r="CH511" s="1"/>
      <c r="CI511" s="1"/>
      <c r="CJ511" s="1"/>
      <c r="CK511" s="1"/>
    </row>
    <row r="512" spans="28:89" ht="15.5" x14ac:dyDescent="0.35">
      <c r="AB512" s="1"/>
      <c r="AC512" s="68">
        <v>40925</v>
      </c>
      <c r="AD512" s="35"/>
      <c r="AE512" s="69" t="s">
        <v>155</v>
      </c>
      <c r="AF512" s="69" t="s">
        <v>148</v>
      </c>
      <c r="AG512" s="69" t="s">
        <v>149</v>
      </c>
      <c r="AH512" s="69" t="s">
        <v>148</v>
      </c>
      <c r="AI512" s="69" t="s">
        <v>147</v>
      </c>
      <c r="AJ512" s="70" t="s">
        <v>148</v>
      </c>
      <c r="AK512" s="1"/>
      <c r="AL512" s="68">
        <v>40956</v>
      </c>
      <c r="AM512" s="35"/>
      <c r="AN512" s="69" t="s">
        <v>156</v>
      </c>
      <c r="AO512" s="87" t="s">
        <v>154</v>
      </c>
      <c r="AP512" s="69" t="s">
        <v>149</v>
      </c>
      <c r="AQ512" s="69" t="s">
        <v>148</v>
      </c>
      <c r="AR512" s="69" t="s">
        <v>147</v>
      </c>
      <c r="AS512" s="70" t="s">
        <v>148</v>
      </c>
      <c r="AT512" s="143"/>
      <c r="AU512" s="68">
        <v>40985</v>
      </c>
      <c r="AV512" s="35"/>
      <c r="AW512" s="69" t="s">
        <v>156</v>
      </c>
      <c r="AX512" s="69" t="s">
        <v>148</v>
      </c>
      <c r="AY512" s="69" t="s">
        <v>147</v>
      </c>
      <c r="AZ512" s="69" t="s">
        <v>149</v>
      </c>
      <c r="BA512" s="69" t="s">
        <v>148</v>
      </c>
      <c r="BB512" s="88" t="s">
        <v>154</v>
      </c>
      <c r="BC512" s="143"/>
      <c r="BD512" s="68">
        <v>41016</v>
      </c>
      <c r="BE512" s="35"/>
      <c r="BF512" s="69" t="s">
        <v>152</v>
      </c>
      <c r="BG512" s="69" t="s">
        <v>148</v>
      </c>
      <c r="BH512" s="69" t="s">
        <v>149</v>
      </c>
      <c r="BI512" s="69" t="s">
        <v>148</v>
      </c>
      <c r="BJ512" s="69" t="s">
        <v>147</v>
      </c>
      <c r="BK512" s="70" t="s">
        <v>148</v>
      </c>
      <c r="BL512" s="143"/>
      <c r="BM512" s="68">
        <v>41046</v>
      </c>
      <c r="BN512" s="35"/>
      <c r="BO512" s="69" t="s">
        <v>150</v>
      </c>
      <c r="BP512" s="69" t="s">
        <v>148</v>
      </c>
      <c r="BQ512" s="69" t="s">
        <v>149</v>
      </c>
      <c r="BR512" s="69" t="s">
        <v>148</v>
      </c>
      <c r="BS512" s="69" t="s">
        <v>147</v>
      </c>
      <c r="BT512" s="70" t="s">
        <v>148</v>
      </c>
      <c r="BU512" s="143"/>
      <c r="BV512" s="68">
        <v>41077</v>
      </c>
      <c r="BW512" s="35"/>
      <c r="BX512" s="69" t="s">
        <v>151</v>
      </c>
      <c r="BY512" s="69" t="s">
        <v>148</v>
      </c>
      <c r="BZ512" s="69" t="s">
        <v>149</v>
      </c>
      <c r="CA512" s="69" t="s">
        <v>148</v>
      </c>
      <c r="CB512" s="69" t="s">
        <v>147</v>
      </c>
      <c r="CC512" s="88" t="s">
        <v>154</v>
      </c>
      <c r="CD512" s="1"/>
      <c r="CE512" s="1"/>
      <c r="CF512" s="1"/>
      <c r="CG512" s="1"/>
      <c r="CH512" s="1"/>
      <c r="CI512" s="1"/>
      <c r="CJ512" s="1"/>
      <c r="CK512" s="1"/>
    </row>
    <row r="513" spans="28:89" ht="15.5" x14ac:dyDescent="0.35">
      <c r="AB513" s="1"/>
      <c r="AC513" s="68">
        <v>40926</v>
      </c>
      <c r="AD513" s="36"/>
      <c r="AE513" s="69" t="s">
        <v>150</v>
      </c>
      <c r="AF513" s="69" t="s">
        <v>148</v>
      </c>
      <c r="AG513" s="75" t="s">
        <v>164</v>
      </c>
      <c r="AH513" s="69" t="s">
        <v>148</v>
      </c>
      <c r="AI513" s="69" t="s">
        <v>147</v>
      </c>
      <c r="AJ513" s="70" t="s">
        <v>148</v>
      </c>
      <c r="AK513" s="1"/>
      <c r="AL513" s="68">
        <v>40957</v>
      </c>
      <c r="AM513" s="35"/>
      <c r="AN513" s="69" t="s">
        <v>151</v>
      </c>
      <c r="AO513" s="87" t="s">
        <v>154</v>
      </c>
      <c r="AP513" s="69" t="s">
        <v>148</v>
      </c>
      <c r="AQ513" s="69" t="s">
        <v>148</v>
      </c>
      <c r="AR513" s="69" t="s">
        <v>149</v>
      </c>
      <c r="AS513" s="70" t="s">
        <v>147</v>
      </c>
      <c r="AT513" s="143"/>
      <c r="AU513" s="68">
        <v>40986</v>
      </c>
      <c r="AV513" s="35"/>
      <c r="AW513" s="69" t="s">
        <v>151</v>
      </c>
      <c r="AX513" s="69" t="s">
        <v>148</v>
      </c>
      <c r="AY513" s="69" t="s">
        <v>149</v>
      </c>
      <c r="AZ513" s="69" t="s">
        <v>148</v>
      </c>
      <c r="BA513" s="69" t="s">
        <v>147</v>
      </c>
      <c r="BB513" s="88" t="s">
        <v>154</v>
      </c>
      <c r="BC513" s="143"/>
      <c r="BD513" s="68">
        <v>41017</v>
      </c>
      <c r="BE513" s="35"/>
      <c r="BF513" s="69" t="s">
        <v>155</v>
      </c>
      <c r="BG513" s="69" t="s">
        <v>148</v>
      </c>
      <c r="BH513" s="69" t="s">
        <v>149</v>
      </c>
      <c r="BI513" s="69" t="s">
        <v>148</v>
      </c>
      <c r="BJ513" s="69" t="s">
        <v>147</v>
      </c>
      <c r="BK513" s="70" t="s">
        <v>148</v>
      </c>
      <c r="BL513" s="143"/>
      <c r="BM513" s="71">
        <v>41047</v>
      </c>
      <c r="BN513" s="72"/>
      <c r="BO513" s="73" t="s">
        <v>153</v>
      </c>
      <c r="BP513" s="73" t="s">
        <v>148</v>
      </c>
      <c r="BQ513" s="73" t="s">
        <v>149</v>
      </c>
      <c r="BR513" s="73" t="s">
        <v>148</v>
      </c>
      <c r="BS513" s="73" t="s">
        <v>147</v>
      </c>
      <c r="BT513" s="74" t="s">
        <v>148</v>
      </c>
      <c r="BU513" s="143"/>
      <c r="BV513" s="89">
        <v>41078</v>
      </c>
      <c r="BW513" s="90"/>
      <c r="BX513" s="91" t="s">
        <v>146</v>
      </c>
      <c r="BY513" s="91" t="s">
        <v>148</v>
      </c>
      <c r="BZ513" s="91" t="s">
        <v>148</v>
      </c>
      <c r="CA513" s="91" t="s">
        <v>148</v>
      </c>
      <c r="CB513" s="91" t="s">
        <v>149</v>
      </c>
      <c r="CC513" s="92" t="s">
        <v>147</v>
      </c>
      <c r="CD513" s="1"/>
      <c r="CE513" s="1"/>
      <c r="CF513" s="1"/>
      <c r="CG513" s="1"/>
      <c r="CH513" s="1"/>
      <c r="CI513" s="1"/>
      <c r="CJ513" s="1"/>
      <c r="CK513" s="1"/>
    </row>
    <row r="514" spans="28:89" ht="15.5" x14ac:dyDescent="0.35">
      <c r="AB514" s="1"/>
      <c r="AC514" s="68">
        <v>40927</v>
      </c>
      <c r="AD514" s="35"/>
      <c r="AE514" s="69" t="s">
        <v>153</v>
      </c>
      <c r="AF514" s="69" t="s">
        <v>148</v>
      </c>
      <c r="AG514" s="69" t="s">
        <v>148</v>
      </c>
      <c r="AH514" s="69" t="s">
        <v>148</v>
      </c>
      <c r="AI514" s="69" t="s">
        <v>149</v>
      </c>
      <c r="AJ514" s="70" t="s">
        <v>147</v>
      </c>
      <c r="AK514" s="1"/>
      <c r="AL514" s="71">
        <v>40958</v>
      </c>
      <c r="AM514" s="72"/>
      <c r="AN514" s="73" t="s">
        <v>146</v>
      </c>
      <c r="AO514" s="73" t="s">
        <v>148</v>
      </c>
      <c r="AP514" s="73" t="s">
        <v>148</v>
      </c>
      <c r="AQ514" s="73" t="s">
        <v>148</v>
      </c>
      <c r="AR514" s="73" t="s">
        <v>149</v>
      </c>
      <c r="AS514" s="74" t="s">
        <v>147</v>
      </c>
      <c r="AT514" s="143"/>
      <c r="AU514" s="71">
        <v>40987</v>
      </c>
      <c r="AV514" s="72"/>
      <c r="AW514" s="73" t="s">
        <v>146</v>
      </c>
      <c r="AX514" s="73" t="s">
        <v>148</v>
      </c>
      <c r="AY514" s="73" t="s">
        <v>149</v>
      </c>
      <c r="AZ514" s="73" t="s">
        <v>148</v>
      </c>
      <c r="BA514" s="73" t="s">
        <v>147</v>
      </c>
      <c r="BB514" s="74" t="s">
        <v>148</v>
      </c>
      <c r="BC514" s="143"/>
      <c r="BD514" s="68">
        <v>41018</v>
      </c>
      <c r="BE514" s="35"/>
      <c r="BF514" s="69" t="s">
        <v>150</v>
      </c>
      <c r="BG514" s="69" t="s">
        <v>148</v>
      </c>
      <c r="BH514" s="69" t="s">
        <v>148</v>
      </c>
      <c r="BI514" s="69" t="s">
        <v>148</v>
      </c>
      <c r="BJ514" s="69" t="s">
        <v>149</v>
      </c>
      <c r="BK514" s="70" t="s">
        <v>147</v>
      </c>
      <c r="BL514" s="143"/>
      <c r="BM514" s="68">
        <v>41048</v>
      </c>
      <c r="BN514" s="35"/>
      <c r="BO514" s="69" t="s">
        <v>156</v>
      </c>
      <c r="BP514" s="69" t="s">
        <v>148</v>
      </c>
      <c r="BQ514" s="69" t="s">
        <v>148</v>
      </c>
      <c r="BR514" s="69" t="s">
        <v>148</v>
      </c>
      <c r="BS514" s="69" t="s">
        <v>149</v>
      </c>
      <c r="BT514" s="70" t="s">
        <v>147</v>
      </c>
      <c r="BU514" s="143"/>
      <c r="BV514" s="68">
        <v>41079</v>
      </c>
      <c r="BW514" s="35"/>
      <c r="BX514" s="69" t="s">
        <v>152</v>
      </c>
      <c r="BY514" s="69" t="s">
        <v>148</v>
      </c>
      <c r="BZ514" s="69" t="s">
        <v>148</v>
      </c>
      <c r="CA514" s="69" t="s">
        <v>148</v>
      </c>
      <c r="CB514" s="69" t="s">
        <v>149</v>
      </c>
      <c r="CC514" s="70" t="s">
        <v>147</v>
      </c>
      <c r="CD514" s="1"/>
      <c r="CE514" s="1"/>
      <c r="CF514" s="1"/>
      <c r="CG514" s="1"/>
      <c r="CH514" s="1"/>
      <c r="CI514" s="1"/>
      <c r="CJ514" s="1"/>
      <c r="CK514" s="1"/>
    </row>
    <row r="515" spans="28:89" ht="15.5" x14ac:dyDescent="0.35">
      <c r="AB515" s="1"/>
      <c r="AC515" s="68">
        <v>40928</v>
      </c>
      <c r="AD515" s="35"/>
      <c r="AE515" s="69" t="s">
        <v>156</v>
      </c>
      <c r="AF515" s="69" t="s">
        <v>148</v>
      </c>
      <c r="AG515" s="69" t="s">
        <v>148</v>
      </c>
      <c r="AH515" s="69" t="s">
        <v>148</v>
      </c>
      <c r="AI515" s="69" t="s">
        <v>149</v>
      </c>
      <c r="AJ515" s="70" t="s">
        <v>147</v>
      </c>
      <c r="AK515" s="1"/>
      <c r="AL515" s="68">
        <v>40959</v>
      </c>
      <c r="AM515" s="35"/>
      <c r="AN515" s="69" t="s">
        <v>152</v>
      </c>
      <c r="AO515" s="69" t="s">
        <v>147</v>
      </c>
      <c r="AP515" s="69" t="s">
        <v>148</v>
      </c>
      <c r="AQ515" s="69" t="s">
        <v>148</v>
      </c>
      <c r="AR515" s="69" t="s">
        <v>148</v>
      </c>
      <c r="AS515" s="70" t="s">
        <v>149</v>
      </c>
      <c r="AT515" s="143"/>
      <c r="AU515" s="68">
        <v>40988</v>
      </c>
      <c r="AV515" s="35"/>
      <c r="AW515" s="69" t="s">
        <v>152</v>
      </c>
      <c r="AX515" s="69" t="s">
        <v>148</v>
      </c>
      <c r="AY515" s="69" t="s">
        <v>148</v>
      </c>
      <c r="AZ515" s="69" t="s">
        <v>148</v>
      </c>
      <c r="BA515" s="69" t="s">
        <v>149</v>
      </c>
      <c r="BB515" s="70" t="s">
        <v>147</v>
      </c>
      <c r="BC515" s="143"/>
      <c r="BD515" s="68">
        <v>41019</v>
      </c>
      <c r="BE515" s="36"/>
      <c r="BF515" s="69" t="s">
        <v>153</v>
      </c>
      <c r="BG515" s="69" t="s">
        <v>148</v>
      </c>
      <c r="BH515" s="69" t="s">
        <v>148</v>
      </c>
      <c r="BI515" s="69" t="s">
        <v>148</v>
      </c>
      <c r="BJ515" s="69" t="s">
        <v>149</v>
      </c>
      <c r="BK515" s="70" t="s">
        <v>147</v>
      </c>
      <c r="BL515" s="143"/>
      <c r="BM515" s="68">
        <v>41049</v>
      </c>
      <c r="BN515" s="36"/>
      <c r="BO515" s="69" t="s">
        <v>151</v>
      </c>
      <c r="BP515" s="69" t="s">
        <v>148</v>
      </c>
      <c r="BQ515" s="69" t="s">
        <v>148</v>
      </c>
      <c r="BR515" s="69" t="s">
        <v>148</v>
      </c>
      <c r="BS515" s="69" t="s">
        <v>149</v>
      </c>
      <c r="BT515" s="70" t="s">
        <v>147</v>
      </c>
      <c r="BU515" s="143"/>
      <c r="BV515" s="68">
        <v>41080</v>
      </c>
      <c r="BW515" s="36"/>
      <c r="BX515" s="69" t="s">
        <v>155</v>
      </c>
      <c r="BY515" s="69" t="s">
        <v>147</v>
      </c>
      <c r="BZ515" s="69" t="s">
        <v>148</v>
      </c>
      <c r="CA515" s="69" t="s">
        <v>148</v>
      </c>
      <c r="CB515" s="87" t="s">
        <v>154</v>
      </c>
      <c r="CC515" s="70" t="s">
        <v>149</v>
      </c>
      <c r="CD515" s="1"/>
      <c r="CE515" s="1"/>
      <c r="CF515" s="1"/>
      <c r="CG515" s="1"/>
      <c r="CH515" s="1"/>
      <c r="CI515" s="1"/>
      <c r="CJ515" s="1"/>
      <c r="CK515" s="1"/>
    </row>
    <row r="516" spans="28:89" ht="15.5" x14ac:dyDescent="0.35">
      <c r="AB516" s="1"/>
      <c r="AC516" s="68">
        <v>40929</v>
      </c>
      <c r="AD516" s="35"/>
      <c r="AE516" s="69" t="s">
        <v>151</v>
      </c>
      <c r="AF516" s="69" t="s">
        <v>147</v>
      </c>
      <c r="AG516" s="69" t="s">
        <v>148</v>
      </c>
      <c r="AH516" s="69" t="s">
        <v>148</v>
      </c>
      <c r="AI516" s="69" t="s">
        <v>148</v>
      </c>
      <c r="AJ516" s="70" t="s">
        <v>149</v>
      </c>
      <c r="AK516" s="1"/>
      <c r="AL516" s="68">
        <v>40960</v>
      </c>
      <c r="AM516" s="35"/>
      <c r="AN516" s="69" t="s">
        <v>155</v>
      </c>
      <c r="AO516" s="69" t="s">
        <v>147</v>
      </c>
      <c r="AP516" s="69" t="s">
        <v>148</v>
      </c>
      <c r="AQ516" s="69" t="s">
        <v>148</v>
      </c>
      <c r="AR516" s="87" t="s">
        <v>154</v>
      </c>
      <c r="AS516" s="70" t="s">
        <v>149</v>
      </c>
      <c r="AT516" s="143"/>
      <c r="AU516" s="68">
        <v>40989</v>
      </c>
      <c r="AV516" s="35"/>
      <c r="AW516" s="69" t="s">
        <v>155</v>
      </c>
      <c r="AX516" s="69" t="s">
        <v>148</v>
      </c>
      <c r="AY516" s="69" t="s">
        <v>148</v>
      </c>
      <c r="AZ516" s="69" t="s">
        <v>148</v>
      </c>
      <c r="BA516" s="69" t="s">
        <v>149</v>
      </c>
      <c r="BB516" s="70" t="s">
        <v>147</v>
      </c>
      <c r="BC516" s="143"/>
      <c r="BD516" s="68">
        <v>41020</v>
      </c>
      <c r="BE516" s="35"/>
      <c r="BF516" s="69" t="s">
        <v>156</v>
      </c>
      <c r="BG516" s="69" t="s">
        <v>147</v>
      </c>
      <c r="BH516" s="69" t="s">
        <v>148</v>
      </c>
      <c r="BI516" s="69" t="s">
        <v>148</v>
      </c>
      <c r="BJ516" s="69" t="s">
        <v>148</v>
      </c>
      <c r="BK516" s="70" t="s">
        <v>149</v>
      </c>
      <c r="BL516" s="143"/>
      <c r="BM516" s="71">
        <v>41050</v>
      </c>
      <c r="BN516" s="72"/>
      <c r="BO516" s="73" t="s">
        <v>146</v>
      </c>
      <c r="BP516" s="73" t="s">
        <v>147</v>
      </c>
      <c r="BQ516" s="73" t="s">
        <v>148</v>
      </c>
      <c r="BR516" s="73" t="s">
        <v>148</v>
      </c>
      <c r="BS516" s="73" t="s">
        <v>148</v>
      </c>
      <c r="BT516" s="74" t="s">
        <v>149</v>
      </c>
      <c r="BU516" s="143"/>
      <c r="BV516" s="68">
        <v>41081</v>
      </c>
      <c r="BW516" s="35"/>
      <c r="BX516" s="69" t="s">
        <v>150</v>
      </c>
      <c r="BY516" s="69" t="s">
        <v>147</v>
      </c>
      <c r="BZ516" s="69" t="s">
        <v>148</v>
      </c>
      <c r="CA516" s="69" t="s">
        <v>148</v>
      </c>
      <c r="CB516" s="87" t="s">
        <v>154</v>
      </c>
      <c r="CC516" s="70" t="s">
        <v>149</v>
      </c>
      <c r="CD516" s="1"/>
      <c r="CE516" s="1"/>
      <c r="CF516" s="1"/>
      <c r="CG516" s="1"/>
      <c r="CH516" s="1"/>
      <c r="CI516" s="1"/>
      <c r="CJ516" s="1"/>
      <c r="CK516" s="1"/>
    </row>
    <row r="517" spans="28:89" ht="15.5" x14ac:dyDescent="0.35">
      <c r="AB517" s="1"/>
      <c r="AC517" s="71">
        <v>40930</v>
      </c>
      <c r="AD517" s="72"/>
      <c r="AE517" s="73" t="s">
        <v>146</v>
      </c>
      <c r="AF517" s="73" t="s">
        <v>147</v>
      </c>
      <c r="AG517" s="73" t="s">
        <v>148</v>
      </c>
      <c r="AH517" s="73" t="s">
        <v>148</v>
      </c>
      <c r="AI517" s="73" t="s">
        <v>148</v>
      </c>
      <c r="AJ517" s="74" t="s">
        <v>149</v>
      </c>
      <c r="AK517" s="1"/>
      <c r="AL517" s="68">
        <v>40961</v>
      </c>
      <c r="AM517" s="36"/>
      <c r="AN517" s="69" t="s">
        <v>150</v>
      </c>
      <c r="AO517" s="69" t="s">
        <v>149</v>
      </c>
      <c r="AP517" s="69" t="s">
        <v>148</v>
      </c>
      <c r="AQ517" s="69" t="s">
        <v>147</v>
      </c>
      <c r="AR517" s="87" t="s">
        <v>154</v>
      </c>
      <c r="AS517" s="70" t="s">
        <v>148</v>
      </c>
      <c r="AT517" s="143"/>
      <c r="AU517" s="68">
        <v>40990</v>
      </c>
      <c r="AV517" s="36"/>
      <c r="AW517" s="69" t="s">
        <v>150</v>
      </c>
      <c r="AX517" s="69" t="s">
        <v>147</v>
      </c>
      <c r="AY517" s="69" t="s">
        <v>148</v>
      </c>
      <c r="AZ517" s="69" t="s">
        <v>148</v>
      </c>
      <c r="BA517" s="69" t="s">
        <v>148</v>
      </c>
      <c r="BB517" s="70" t="s">
        <v>149</v>
      </c>
      <c r="BC517" s="143"/>
      <c r="BD517" s="68">
        <v>41021</v>
      </c>
      <c r="BE517" s="35"/>
      <c r="BF517" s="69" t="s">
        <v>151</v>
      </c>
      <c r="BG517" s="69" t="s">
        <v>147</v>
      </c>
      <c r="BH517" s="69" t="s">
        <v>148</v>
      </c>
      <c r="BI517" s="69" t="s">
        <v>148</v>
      </c>
      <c r="BJ517" s="69" t="s">
        <v>148</v>
      </c>
      <c r="BK517" s="70" t="s">
        <v>149</v>
      </c>
      <c r="BL517" s="143"/>
      <c r="BM517" s="68">
        <v>41051</v>
      </c>
      <c r="BN517" s="35"/>
      <c r="BO517" s="69" t="s">
        <v>152</v>
      </c>
      <c r="BP517" s="69" t="s">
        <v>147</v>
      </c>
      <c r="BQ517" s="69" t="s">
        <v>148</v>
      </c>
      <c r="BR517" s="69" t="s">
        <v>148</v>
      </c>
      <c r="BS517" s="69" t="s">
        <v>148</v>
      </c>
      <c r="BT517" s="70" t="s">
        <v>149</v>
      </c>
      <c r="BU517" s="143"/>
      <c r="BV517" s="68">
        <v>41082</v>
      </c>
      <c r="BW517" s="35"/>
      <c r="BX517" s="69" t="s">
        <v>153</v>
      </c>
      <c r="BY517" s="69" t="s">
        <v>149</v>
      </c>
      <c r="BZ517" s="69" t="s">
        <v>148</v>
      </c>
      <c r="CA517" s="69" t="s">
        <v>147</v>
      </c>
      <c r="CB517" s="87" t="s">
        <v>154</v>
      </c>
      <c r="CC517" s="70" t="s">
        <v>148</v>
      </c>
      <c r="CD517" s="1"/>
      <c r="CE517" s="1"/>
      <c r="CF517" s="1"/>
      <c r="CG517" s="1"/>
      <c r="CH517" s="1"/>
      <c r="CI517" s="1"/>
      <c r="CJ517" s="1"/>
      <c r="CK517" s="1"/>
    </row>
    <row r="518" spans="28:89" ht="15.5" x14ac:dyDescent="0.35">
      <c r="AB518" s="1"/>
      <c r="AC518" s="68">
        <v>40931</v>
      </c>
      <c r="AD518" s="35"/>
      <c r="AE518" s="69" t="s">
        <v>152</v>
      </c>
      <c r="AF518" s="69" t="s">
        <v>149</v>
      </c>
      <c r="AG518" s="69" t="s">
        <v>148</v>
      </c>
      <c r="AH518" s="69" t="s">
        <v>147</v>
      </c>
      <c r="AI518" s="69" t="s">
        <v>148</v>
      </c>
      <c r="AJ518" s="70" t="s">
        <v>148</v>
      </c>
      <c r="AK518" s="1"/>
      <c r="AL518" s="68">
        <v>40962</v>
      </c>
      <c r="AM518" s="35"/>
      <c r="AN518" s="69" t="s">
        <v>153</v>
      </c>
      <c r="AO518" s="69" t="s">
        <v>149</v>
      </c>
      <c r="AP518" s="69" t="s">
        <v>148</v>
      </c>
      <c r="AQ518" s="69" t="s">
        <v>147</v>
      </c>
      <c r="AR518" s="87" t="s">
        <v>154</v>
      </c>
      <c r="AS518" s="88" t="s">
        <v>154</v>
      </c>
      <c r="AT518" s="143"/>
      <c r="AU518" s="68">
        <v>40991</v>
      </c>
      <c r="AV518" s="35"/>
      <c r="AW518" s="69" t="s">
        <v>153</v>
      </c>
      <c r="AX518" s="69" t="s">
        <v>147</v>
      </c>
      <c r="AY518" s="69" t="s">
        <v>148</v>
      </c>
      <c r="AZ518" s="69" t="s">
        <v>148</v>
      </c>
      <c r="BA518" s="69" t="s">
        <v>154</v>
      </c>
      <c r="BB518" s="70" t="s">
        <v>149</v>
      </c>
      <c r="BC518" s="143"/>
      <c r="BD518" s="71">
        <v>41022</v>
      </c>
      <c r="BE518" s="72"/>
      <c r="BF518" s="73" t="s">
        <v>146</v>
      </c>
      <c r="BG518" s="73" t="s">
        <v>149</v>
      </c>
      <c r="BH518" s="73" t="s">
        <v>148</v>
      </c>
      <c r="BI518" s="73" t="s">
        <v>147</v>
      </c>
      <c r="BJ518" s="73" t="s">
        <v>148</v>
      </c>
      <c r="BK518" s="74" t="s">
        <v>148</v>
      </c>
      <c r="BL518" s="143"/>
      <c r="BM518" s="68">
        <v>41052</v>
      </c>
      <c r="BN518" s="35"/>
      <c r="BO518" s="69" t="s">
        <v>155</v>
      </c>
      <c r="BP518" s="69" t="s">
        <v>149</v>
      </c>
      <c r="BQ518" s="69" t="s">
        <v>148</v>
      </c>
      <c r="BR518" s="69" t="s">
        <v>147</v>
      </c>
      <c r="BS518" s="69" t="s">
        <v>148</v>
      </c>
      <c r="BT518" s="88" t="s">
        <v>154</v>
      </c>
      <c r="BU518" s="143"/>
      <c r="BV518" s="68">
        <v>41083</v>
      </c>
      <c r="BW518" s="35"/>
      <c r="BX518" s="69" t="s">
        <v>156</v>
      </c>
      <c r="BY518" s="69" t="s">
        <v>149</v>
      </c>
      <c r="BZ518" s="69" t="s">
        <v>148</v>
      </c>
      <c r="CA518" s="69" t="s">
        <v>147</v>
      </c>
      <c r="CB518" s="93" t="s">
        <v>148</v>
      </c>
      <c r="CC518" s="70" t="s">
        <v>148</v>
      </c>
      <c r="CD518" s="1"/>
      <c r="CE518" s="1"/>
      <c r="CF518" s="1"/>
      <c r="CG518" s="1"/>
      <c r="CH518" s="1"/>
      <c r="CI518" s="1"/>
      <c r="CJ518" s="1"/>
      <c r="CK518" s="1"/>
    </row>
    <row r="519" spans="28:89" ht="15.5" x14ac:dyDescent="0.35">
      <c r="AB519" s="1"/>
      <c r="AC519" s="68">
        <v>40932</v>
      </c>
      <c r="AD519" s="35"/>
      <c r="AE519" s="69" t="s">
        <v>155</v>
      </c>
      <c r="AF519" s="69" t="s">
        <v>149</v>
      </c>
      <c r="AG519" s="69" t="s">
        <v>148</v>
      </c>
      <c r="AH519" s="75" t="s">
        <v>164</v>
      </c>
      <c r="AI519" s="69" t="s">
        <v>148</v>
      </c>
      <c r="AJ519" s="70" t="s">
        <v>148</v>
      </c>
      <c r="AK519" s="1"/>
      <c r="AL519" s="68">
        <v>40963</v>
      </c>
      <c r="AM519" s="35"/>
      <c r="AN519" s="69" t="s">
        <v>156</v>
      </c>
      <c r="AO519" s="69" t="s">
        <v>148</v>
      </c>
      <c r="AP519" s="69" t="s">
        <v>147</v>
      </c>
      <c r="AQ519" s="69" t="s">
        <v>149</v>
      </c>
      <c r="AR519" s="87" t="s">
        <v>154</v>
      </c>
      <c r="AS519" s="88" t="s">
        <v>154</v>
      </c>
      <c r="AT519" s="143"/>
      <c r="AU519" s="68">
        <v>40992</v>
      </c>
      <c r="AV519" s="35"/>
      <c r="AW519" s="69" t="s">
        <v>156</v>
      </c>
      <c r="AX519" s="69" t="s">
        <v>149</v>
      </c>
      <c r="AY519" s="69" t="s">
        <v>148</v>
      </c>
      <c r="AZ519" s="69" t="s">
        <v>147</v>
      </c>
      <c r="BA519" s="69" t="s">
        <v>148</v>
      </c>
      <c r="BB519" s="70" t="s">
        <v>148</v>
      </c>
      <c r="BC519" s="143"/>
      <c r="BD519" s="68">
        <v>41023</v>
      </c>
      <c r="BE519" s="35"/>
      <c r="BF519" s="69" t="s">
        <v>152</v>
      </c>
      <c r="BG519" s="69" t="s">
        <v>149</v>
      </c>
      <c r="BH519" s="69" t="s">
        <v>148</v>
      </c>
      <c r="BI519" s="69" t="s">
        <v>147</v>
      </c>
      <c r="BJ519" s="69" t="s">
        <v>148</v>
      </c>
      <c r="BK519" s="70" t="s">
        <v>148</v>
      </c>
      <c r="BL519" s="143"/>
      <c r="BM519" s="68">
        <v>41053</v>
      </c>
      <c r="BN519" s="35"/>
      <c r="BO519" s="69" t="s">
        <v>150</v>
      </c>
      <c r="BP519" s="69" t="s">
        <v>149</v>
      </c>
      <c r="BQ519" s="69" t="s">
        <v>148</v>
      </c>
      <c r="BR519" s="69" t="s">
        <v>147</v>
      </c>
      <c r="BS519" s="69" t="s">
        <v>148</v>
      </c>
      <c r="BT519" s="88" t="s">
        <v>154</v>
      </c>
      <c r="BU519" s="143"/>
      <c r="BV519" s="89">
        <v>41084</v>
      </c>
      <c r="BW519" s="90"/>
      <c r="BX519" s="91" t="s">
        <v>151</v>
      </c>
      <c r="BY519" s="91" t="s">
        <v>148</v>
      </c>
      <c r="BZ519" s="91" t="s">
        <v>147</v>
      </c>
      <c r="CA519" s="91" t="s">
        <v>149</v>
      </c>
      <c r="CB519" s="93" t="s">
        <v>148</v>
      </c>
      <c r="CC519" s="92" t="s">
        <v>148</v>
      </c>
      <c r="CD519" s="1"/>
      <c r="CE519" s="1"/>
      <c r="CF519" s="1"/>
      <c r="CG519" s="1"/>
      <c r="CH519" s="1"/>
      <c r="CI519" s="1"/>
      <c r="CJ519" s="1"/>
      <c r="CK519" s="1"/>
    </row>
    <row r="520" spans="28:89" ht="15.5" x14ac:dyDescent="0.35">
      <c r="AB520" s="1"/>
      <c r="AC520" s="68">
        <v>40933</v>
      </c>
      <c r="AD520" s="36"/>
      <c r="AE520" s="69" t="s">
        <v>150</v>
      </c>
      <c r="AF520" s="69" t="s">
        <v>148</v>
      </c>
      <c r="AG520" s="69" t="s">
        <v>147</v>
      </c>
      <c r="AH520" s="75" t="s">
        <v>164</v>
      </c>
      <c r="AI520" s="69" t="s">
        <v>148</v>
      </c>
      <c r="AJ520" s="70" t="s">
        <v>148</v>
      </c>
      <c r="AK520" s="1"/>
      <c r="AL520" s="68">
        <v>40964</v>
      </c>
      <c r="AM520" s="35"/>
      <c r="AN520" s="69" t="s">
        <v>151</v>
      </c>
      <c r="AO520" s="69" t="s">
        <v>148</v>
      </c>
      <c r="AP520" s="69" t="s">
        <v>147</v>
      </c>
      <c r="AQ520" s="69" t="s">
        <v>149</v>
      </c>
      <c r="AR520" s="69" t="s">
        <v>148</v>
      </c>
      <c r="AS520" s="88" t="s">
        <v>154</v>
      </c>
      <c r="AT520" s="143"/>
      <c r="AU520" s="68">
        <v>40993</v>
      </c>
      <c r="AV520" s="35"/>
      <c r="AW520" s="69" t="s">
        <v>151</v>
      </c>
      <c r="AX520" s="69" t="s">
        <v>149</v>
      </c>
      <c r="AY520" s="69" t="s">
        <v>148</v>
      </c>
      <c r="AZ520" s="69" t="s">
        <v>147</v>
      </c>
      <c r="BA520" s="69" t="s">
        <v>148</v>
      </c>
      <c r="BB520" s="70" t="s">
        <v>148</v>
      </c>
      <c r="BC520" s="143"/>
      <c r="BD520" s="68">
        <v>41024</v>
      </c>
      <c r="BE520" s="35"/>
      <c r="BF520" s="69" t="s">
        <v>155</v>
      </c>
      <c r="BG520" s="69" t="s">
        <v>148</v>
      </c>
      <c r="BH520" s="69" t="s">
        <v>147</v>
      </c>
      <c r="BI520" s="69" t="s">
        <v>149</v>
      </c>
      <c r="BJ520" s="69" t="s">
        <v>148</v>
      </c>
      <c r="BK520" s="70" t="s">
        <v>148</v>
      </c>
      <c r="BL520" s="143"/>
      <c r="BM520" s="68">
        <v>41054</v>
      </c>
      <c r="BN520" s="35"/>
      <c r="BO520" s="69" t="s">
        <v>153</v>
      </c>
      <c r="BP520" s="69" t="s">
        <v>148</v>
      </c>
      <c r="BQ520" s="69" t="s">
        <v>147</v>
      </c>
      <c r="BR520" s="69" t="s">
        <v>149</v>
      </c>
      <c r="BS520" s="69" t="s">
        <v>148</v>
      </c>
      <c r="BT520" s="88" t="s">
        <v>154</v>
      </c>
      <c r="BU520" s="143"/>
      <c r="BV520" s="89">
        <v>41085</v>
      </c>
      <c r="BW520" s="90"/>
      <c r="BX520" s="91" t="s">
        <v>146</v>
      </c>
      <c r="BY520" s="91" t="s">
        <v>148</v>
      </c>
      <c r="BZ520" s="91" t="s">
        <v>147</v>
      </c>
      <c r="CA520" s="91" t="s">
        <v>149</v>
      </c>
      <c r="CB520" s="91" t="s">
        <v>148</v>
      </c>
      <c r="CC520" s="92" t="s">
        <v>148</v>
      </c>
      <c r="CD520" s="1"/>
      <c r="CE520" s="1"/>
      <c r="CF520" s="1"/>
      <c r="CG520" s="1"/>
      <c r="CH520" s="1"/>
      <c r="CI520" s="1"/>
      <c r="CJ520" s="1"/>
      <c r="CK520" s="1"/>
    </row>
    <row r="521" spans="28:89" ht="15.5" x14ac:dyDescent="0.35">
      <c r="AB521" s="1"/>
      <c r="AC521" s="68">
        <v>40934</v>
      </c>
      <c r="AD521" s="35"/>
      <c r="AE521" s="69" t="s">
        <v>153</v>
      </c>
      <c r="AF521" s="69" t="s">
        <v>148</v>
      </c>
      <c r="AG521" s="69" t="s">
        <v>147</v>
      </c>
      <c r="AH521" s="75" t="s">
        <v>164</v>
      </c>
      <c r="AI521" s="69" t="s">
        <v>148</v>
      </c>
      <c r="AJ521" s="70" t="s">
        <v>148</v>
      </c>
      <c r="AK521" s="1"/>
      <c r="AL521" s="71">
        <v>40965</v>
      </c>
      <c r="AM521" s="72"/>
      <c r="AN521" s="73" t="s">
        <v>146</v>
      </c>
      <c r="AO521" s="73" t="s">
        <v>148</v>
      </c>
      <c r="AP521" s="73" t="s">
        <v>149</v>
      </c>
      <c r="AQ521" s="73" t="s">
        <v>148</v>
      </c>
      <c r="AR521" s="73" t="s">
        <v>147</v>
      </c>
      <c r="AS521" s="74" t="s">
        <v>148</v>
      </c>
      <c r="AT521" s="143"/>
      <c r="AU521" s="71">
        <v>40994</v>
      </c>
      <c r="AV521" s="72"/>
      <c r="AW521" s="73" t="s">
        <v>146</v>
      </c>
      <c r="AX521" s="73" t="s">
        <v>148</v>
      </c>
      <c r="AY521" s="73" t="s">
        <v>147</v>
      </c>
      <c r="AZ521" s="73" t="s">
        <v>149</v>
      </c>
      <c r="BA521" s="73" t="s">
        <v>148</v>
      </c>
      <c r="BB521" s="74" t="s">
        <v>148</v>
      </c>
      <c r="BC521" s="143"/>
      <c r="BD521" s="68">
        <v>41025</v>
      </c>
      <c r="BE521" s="35"/>
      <c r="BF521" s="69" t="s">
        <v>150</v>
      </c>
      <c r="BG521" s="69" t="s">
        <v>148</v>
      </c>
      <c r="BH521" s="69" t="s">
        <v>147</v>
      </c>
      <c r="BI521" s="69" t="s">
        <v>149</v>
      </c>
      <c r="BJ521" s="69" t="s">
        <v>148</v>
      </c>
      <c r="BK521" s="70" t="s">
        <v>148</v>
      </c>
      <c r="BL521" s="143"/>
      <c r="BM521" s="68">
        <v>41055</v>
      </c>
      <c r="BN521" s="35"/>
      <c r="BO521" s="69" t="s">
        <v>156</v>
      </c>
      <c r="BP521" s="69" t="s">
        <v>148</v>
      </c>
      <c r="BQ521" s="69" t="s">
        <v>147</v>
      </c>
      <c r="BR521" s="69" t="s">
        <v>149</v>
      </c>
      <c r="BS521" s="69" t="s">
        <v>148</v>
      </c>
      <c r="BT521" s="88" t="s">
        <v>154</v>
      </c>
      <c r="BU521" s="143"/>
      <c r="BV521" s="68">
        <v>41086</v>
      </c>
      <c r="BW521" s="35"/>
      <c r="BX521" s="69" t="s">
        <v>152</v>
      </c>
      <c r="BY521" s="69" t="s">
        <v>148</v>
      </c>
      <c r="BZ521" s="69" t="s">
        <v>149</v>
      </c>
      <c r="CA521" s="69" t="s">
        <v>148</v>
      </c>
      <c r="CB521" s="87" t="s">
        <v>154</v>
      </c>
      <c r="CC521" s="70" t="s">
        <v>148</v>
      </c>
      <c r="CD521" s="1"/>
      <c r="CE521" s="1"/>
      <c r="CF521" s="1"/>
      <c r="CG521" s="1"/>
      <c r="CH521" s="1"/>
      <c r="CI521" s="1"/>
      <c r="CJ521" s="1"/>
      <c r="CK521" s="1"/>
    </row>
    <row r="522" spans="28:89" ht="15.5" x14ac:dyDescent="0.35">
      <c r="AB522" s="1"/>
      <c r="AC522" s="68">
        <v>40935</v>
      </c>
      <c r="AD522" s="35"/>
      <c r="AE522" s="69" t="s">
        <v>156</v>
      </c>
      <c r="AF522" s="69" t="s">
        <v>148</v>
      </c>
      <c r="AG522" s="69" t="s">
        <v>149</v>
      </c>
      <c r="AH522" s="69" t="s">
        <v>148</v>
      </c>
      <c r="AI522" s="69" t="s">
        <v>147</v>
      </c>
      <c r="AJ522" s="70" t="s">
        <v>148</v>
      </c>
      <c r="AK522" s="1"/>
      <c r="AL522" s="68">
        <v>40966</v>
      </c>
      <c r="AM522" s="35"/>
      <c r="AN522" s="69" t="s">
        <v>152</v>
      </c>
      <c r="AO522" s="69" t="s">
        <v>148</v>
      </c>
      <c r="AP522" s="69" t="s">
        <v>149</v>
      </c>
      <c r="AQ522" s="87" t="s">
        <v>154</v>
      </c>
      <c r="AR522" s="69" t="s">
        <v>147</v>
      </c>
      <c r="AS522" s="70" t="s">
        <v>148</v>
      </c>
      <c r="AT522" s="143"/>
      <c r="AU522" s="68">
        <v>40995</v>
      </c>
      <c r="AV522" s="35"/>
      <c r="AW522" s="69" t="s">
        <v>152</v>
      </c>
      <c r="AX522" s="69" t="s">
        <v>148</v>
      </c>
      <c r="AY522" s="69" t="s">
        <v>147</v>
      </c>
      <c r="AZ522" s="69" t="s">
        <v>149</v>
      </c>
      <c r="BA522" s="69" t="s">
        <v>148</v>
      </c>
      <c r="BB522" s="70" t="s">
        <v>148</v>
      </c>
      <c r="BC522" s="143"/>
      <c r="BD522" s="68">
        <v>41026</v>
      </c>
      <c r="BE522" s="36"/>
      <c r="BF522" s="69" t="s">
        <v>153</v>
      </c>
      <c r="BG522" s="69" t="s">
        <v>148</v>
      </c>
      <c r="BH522" s="69" t="s">
        <v>149</v>
      </c>
      <c r="BI522" s="69" t="s">
        <v>148</v>
      </c>
      <c r="BJ522" s="69" t="s">
        <v>147</v>
      </c>
      <c r="BK522" s="70" t="s">
        <v>148</v>
      </c>
      <c r="BL522" s="143"/>
      <c r="BM522" s="68">
        <v>41056</v>
      </c>
      <c r="BN522" s="36"/>
      <c r="BO522" s="69" t="s">
        <v>151</v>
      </c>
      <c r="BP522" s="69" t="s">
        <v>148</v>
      </c>
      <c r="BQ522" s="69" t="s">
        <v>149</v>
      </c>
      <c r="BR522" s="69" t="s">
        <v>148</v>
      </c>
      <c r="BS522" s="69" t="s">
        <v>147</v>
      </c>
      <c r="BT522" s="88" t="s">
        <v>154</v>
      </c>
      <c r="BU522" s="143"/>
      <c r="BV522" s="68">
        <v>41087</v>
      </c>
      <c r="BW522" s="36"/>
      <c r="BX522" s="69" t="s">
        <v>155</v>
      </c>
      <c r="BY522" s="69" t="s">
        <v>148</v>
      </c>
      <c r="BZ522" s="69" t="s">
        <v>149</v>
      </c>
      <c r="CA522" s="69" t="s">
        <v>148</v>
      </c>
      <c r="CB522" s="87" t="s">
        <v>154</v>
      </c>
      <c r="CC522" s="70" t="s">
        <v>148</v>
      </c>
      <c r="CD522" s="1"/>
      <c r="CE522" s="1"/>
      <c r="CF522" s="1"/>
      <c r="CG522" s="1"/>
      <c r="CH522" s="1"/>
      <c r="CI522" s="1"/>
      <c r="CJ522" s="1"/>
      <c r="CK522" s="1"/>
    </row>
    <row r="523" spans="28:89" ht="15.5" x14ac:dyDescent="0.35">
      <c r="AB523" s="1"/>
      <c r="AC523" s="68">
        <v>40936</v>
      </c>
      <c r="AD523" s="35"/>
      <c r="AE523" s="69" t="s">
        <v>151</v>
      </c>
      <c r="AF523" s="69" t="s">
        <v>148</v>
      </c>
      <c r="AG523" s="69" t="s">
        <v>149</v>
      </c>
      <c r="AH523" s="69" t="s">
        <v>148</v>
      </c>
      <c r="AI523" s="69" t="s">
        <v>147</v>
      </c>
      <c r="AJ523" s="70" t="s">
        <v>148</v>
      </c>
      <c r="AK523" s="1"/>
      <c r="AL523" s="68">
        <v>40967</v>
      </c>
      <c r="AM523" s="35"/>
      <c r="AN523" s="69" t="s">
        <v>155</v>
      </c>
      <c r="AO523" s="69" t="s">
        <v>148</v>
      </c>
      <c r="AP523" s="69" t="s">
        <v>148</v>
      </c>
      <c r="AQ523" s="87" t="s">
        <v>154</v>
      </c>
      <c r="AR523" s="69" t="s">
        <v>149</v>
      </c>
      <c r="AS523" s="70" t="s">
        <v>147</v>
      </c>
      <c r="AT523" s="143"/>
      <c r="AU523" s="68">
        <v>40996</v>
      </c>
      <c r="AV523" s="35"/>
      <c r="AW523" s="69" t="s">
        <v>155</v>
      </c>
      <c r="AX523" s="69" t="s">
        <v>148</v>
      </c>
      <c r="AY523" s="69" t="s">
        <v>149</v>
      </c>
      <c r="AZ523" s="69" t="s">
        <v>148</v>
      </c>
      <c r="BA523" s="69" t="s">
        <v>147</v>
      </c>
      <c r="BB523" s="70" t="s">
        <v>148</v>
      </c>
      <c r="BC523" s="143"/>
      <c r="BD523" s="68">
        <v>41027</v>
      </c>
      <c r="BE523" s="35"/>
      <c r="BF523" s="69" t="s">
        <v>156</v>
      </c>
      <c r="BG523" s="69" t="s">
        <v>148</v>
      </c>
      <c r="BH523" s="69" t="s">
        <v>149</v>
      </c>
      <c r="BI523" s="69" t="s">
        <v>148</v>
      </c>
      <c r="BJ523" s="69" t="s">
        <v>147</v>
      </c>
      <c r="BK523" s="70" t="s">
        <v>148</v>
      </c>
      <c r="BL523" s="143"/>
      <c r="BM523" s="71">
        <v>41057</v>
      </c>
      <c r="BN523" s="72"/>
      <c r="BO523" s="73" t="s">
        <v>146</v>
      </c>
      <c r="BP523" s="73" t="s">
        <v>148</v>
      </c>
      <c r="BQ523" s="73" t="s">
        <v>149</v>
      </c>
      <c r="BR523" s="73" t="s">
        <v>148</v>
      </c>
      <c r="BS523" s="73" t="s">
        <v>147</v>
      </c>
      <c r="BT523" s="94" t="s">
        <v>148</v>
      </c>
      <c r="BU523" s="143"/>
      <c r="BV523" s="68">
        <v>41088</v>
      </c>
      <c r="BW523" s="35"/>
      <c r="BX523" s="69" t="s">
        <v>150</v>
      </c>
      <c r="BY523" s="69" t="s">
        <v>148</v>
      </c>
      <c r="BZ523" s="69" t="s">
        <v>148</v>
      </c>
      <c r="CA523" s="69" t="s">
        <v>148</v>
      </c>
      <c r="CB523" s="87" t="s">
        <v>154</v>
      </c>
      <c r="CC523" s="70" t="s">
        <v>147</v>
      </c>
      <c r="CD523" s="1"/>
      <c r="CE523" s="1"/>
      <c r="CF523" s="1"/>
      <c r="CG523" s="1"/>
      <c r="CH523" s="1"/>
      <c r="CI523" s="1"/>
      <c r="CJ523" s="1"/>
      <c r="CK523" s="1"/>
    </row>
    <row r="524" spans="28:89" ht="15.5" x14ac:dyDescent="0.35">
      <c r="AB524" s="1"/>
      <c r="AC524" s="71">
        <v>40937</v>
      </c>
      <c r="AD524" s="72"/>
      <c r="AE524" s="73" t="s">
        <v>146</v>
      </c>
      <c r="AF524" s="73" t="s">
        <v>148</v>
      </c>
      <c r="AG524" s="73" t="s">
        <v>148</v>
      </c>
      <c r="AH524" s="73" t="s">
        <v>148</v>
      </c>
      <c r="AI524" s="73" t="s">
        <v>149</v>
      </c>
      <c r="AJ524" s="74" t="s">
        <v>147</v>
      </c>
      <c r="AK524" s="1"/>
      <c r="AL524" s="68">
        <v>40968</v>
      </c>
      <c r="AM524" s="36"/>
      <c r="AN524" s="69" t="s">
        <v>127</v>
      </c>
      <c r="AO524" s="69" t="s">
        <v>127</v>
      </c>
      <c r="AP524" s="69" t="s">
        <v>127</v>
      </c>
      <c r="AQ524" s="69" t="s">
        <v>127</v>
      </c>
      <c r="AR524" s="69" t="s">
        <v>127</v>
      </c>
      <c r="AS524" s="70" t="s">
        <v>127</v>
      </c>
      <c r="AT524" s="143"/>
      <c r="AU524" s="68">
        <v>40997</v>
      </c>
      <c r="AV524" s="36"/>
      <c r="AW524" s="69" t="s">
        <v>150</v>
      </c>
      <c r="AX524" s="69" t="s">
        <v>148</v>
      </c>
      <c r="AY524" s="69" t="s">
        <v>149</v>
      </c>
      <c r="AZ524" s="69" t="s">
        <v>148</v>
      </c>
      <c r="BA524" s="69" t="s">
        <v>147</v>
      </c>
      <c r="BB524" s="70" t="s">
        <v>148</v>
      </c>
      <c r="BC524" s="143"/>
      <c r="BD524" s="68">
        <v>41028</v>
      </c>
      <c r="BE524" s="35"/>
      <c r="BF524" s="69" t="s">
        <v>151</v>
      </c>
      <c r="BG524" s="69" t="s">
        <v>148</v>
      </c>
      <c r="BH524" s="69" t="s">
        <v>148</v>
      </c>
      <c r="BI524" s="69" t="s">
        <v>148</v>
      </c>
      <c r="BJ524" s="69" t="s">
        <v>149</v>
      </c>
      <c r="BK524" s="70" t="s">
        <v>147</v>
      </c>
      <c r="BL524" s="143"/>
      <c r="BM524" s="68">
        <v>41058</v>
      </c>
      <c r="BN524" s="35"/>
      <c r="BO524" s="69" t="s">
        <v>152</v>
      </c>
      <c r="BP524" s="69" t="s">
        <v>148</v>
      </c>
      <c r="BQ524" s="69" t="s">
        <v>148</v>
      </c>
      <c r="BR524" s="69" t="s">
        <v>148</v>
      </c>
      <c r="BS524" s="69" t="s">
        <v>149</v>
      </c>
      <c r="BT524" s="88" t="s">
        <v>154</v>
      </c>
      <c r="BU524" s="143"/>
      <c r="BV524" s="68">
        <v>41089</v>
      </c>
      <c r="BW524" s="35"/>
      <c r="BX524" s="69" t="s">
        <v>153</v>
      </c>
      <c r="BY524" s="69" t="s">
        <v>148</v>
      </c>
      <c r="BZ524" s="69" t="s">
        <v>148</v>
      </c>
      <c r="CA524" s="69" t="s">
        <v>148</v>
      </c>
      <c r="CB524" s="87" t="s">
        <v>154</v>
      </c>
      <c r="CC524" s="70" t="s">
        <v>147</v>
      </c>
      <c r="CD524" s="1"/>
      <c r="CE524" s="1"/>
      <c r="CF524" s="1"/>
      <c r="CG524" s="1"/>
      <c r="CH524" s="1"/>
      <c r="CI524" s="1"/>
      <c r="CJ524" s="1"/>
      <c r="CK524" s="1"/>
    </row>
    <row r="525" spans="28:89" ht="15.5" x14ac:dyDescent="0.35">
      <c r="AB525" s="1"/>
      <c r="AC525" s="68">
        <v>40938</v>
      </c>
      <c r="AD525" s="35" t="s">
        <v>127</v>
      </c>
      <c r="AE525" s="69" t="s">
        <v>152</v>
      </c>
      <c r="AF525" s="69" t="s">
        <v>148</v>
      </c>
      <c r="AG525" s="69" t="s">
        <v>148</v>
      </c>
      <c r="AH525" s="69" t="s">
        <v>148</v>
      </c>
      <c r="AI525" s="75" t="s">
        <v>164</v>
      </c>
      <c r="AJ525" s="70" t="s">
        <v>147</v>
      </c>
      <c r="AK525" s="1"/>
      <c r="AL525" s="68"/>
      <c r="AM525" s="35"/>
      <c r="AN525" s="69"/>
      <c r="AO525" s="69"/>
      <c r="AP525" s="69"/>
      <c r="AQ525" s="69"/>
      <c r="AR525" s="69"/>
      <c r="AS525" s="70"/>
      <c r="AT525" s="143"/>
      <c r="AU525" s="68">
        <v>40998</v>
      </c>
      <c r="AV525" s="35"/>
      <c r="AW525" s="69" t="s">
        <v>153</v>
      </c>
      <c r="AX525" s="69" t="s">
        <v>148</v>
      </c>
      <c r="AY525" s="69" t="s">
        <v>148</v>
      </c>
      <c r="AZ525" s="69" t="s">
        <v>148</v>
      </c>
      <c r="BA525" s="69" t="s">
        <v>149</v>
      </c>
      <c r="BB525" s="70" t="s">
        <v>147</v>
      </c>
      <c r="BC525" s="143"/>
      <c r="BD525" s="71">
        <v>41029</v>
      </c>
      <c r="BE525" s="72"/>
      <c r="BF525" s="73" t="s">
        <v>146</v>
      </c>
      <c r="BG525" s="73" t="s">
        <v>148</v>
      </c>
      <c r="BH525" s="73" t="s">
        <v>148</v>
      </c>
      <c r="BI525" s="73" t="s">
        <v>148</v>
      </c>
      <c r="BJ525" s="73" t="s">
        <v>149</v>
      </c>
      <c r="BK525" s="74" t="s">
        <v>147</v>
      </c>
      <c r="BL525" s="143"/>
      <c r="BM525" s="68">
        <v>41059</v>
      </c>
      <c r="BN525" s="35"/>
      <c r="BO525" s="69" t="s">
        <v>155</v>
      </c>
      <c r="BP525" s="69" t="s">
        <v>148</v>
      </c>
      <c r="BQ525" s="69" t="s">
        <v>148</v>
      </c>
      <c r="BR525" s="69" t="s">
        <v>148</v>
      </c>
      <c r="BS525" s="69" t="s">
        <v>149</v>
      </c>
      <c r="BT525" s="88" t="s">
        <v>154</v>
      </c>
      <c r="BU525" s="143"/>
      <c r="BV525" s="68">
        <v>41090</v>
      </c>
      <c r="BW525" s="35"/>
      <c r="BX525" s="69" t="s">
        <v>156</v>
      </c>
      <c r="BY525" s="69" t="s">
        <v>147</v>
      </c>
      <c r="BZ525" s="69" t="s">
        <v>148</v>
      </c>
      <c r="CA525" s="69" t="s">
        <v>148</v>
      </c>
      <c r="CB525" s="87" t="s">
        <v>154</v>
      </c>
      <c r="CC525" s="70" t="s">
        <v>149</v>
      </c>
      <c r="CD525" s="1"/>
      <c r="CE525" s="1"/>
      <c r="CF525" s="1"/>
      <c r="CG525" s="1"/>
      <c r="CH525" s="1"/>
      <c r="CI525" s="1"/>
      <c r="CJ525" s="1"/>
      <c r="CK525" s="1"/>
    </row>
    <row r="526" spans="28:89" ht="16" thickBot="1" x14ac:dyDescent="0.4">
      <c r="AB526" s="1"/>
      <c r="AC526" s="76">
        <v>40939</v>
      </c>
      <c r="AD526" s="37" t="s">
        <v>127</v>
      </c>
      <c r="AE526" s="77" t="s">
        <v>155</v>
      </c>
      <c r="AF526" s="77" t="s">
        <v>147</v>
      </c>
      <c r="AG526" s="77" t="s">
        <v>148</v>
      </c>
      <c r="AH526" s="78" t="s">
        <v>148</v>
      </c>
      <c r="AI526" s="78" t="s">
        <v>148</v>
      </c>
      <c r="AJ526" s="79" t="s">
        <v>164</v>
      </c>
      <c r="AK526" s="1"/>
      <c r="AL526" s="76"/>
      <c r="AM526" s="38"/>
      <c r="AN526" s="78"/>
      <c r="AO526" s="78"/>
      <c r="AP526" s="78"/>
      <c r="AQ526" s="78"/>
      <c r="AR526" s="78"/>
      <c r="AS526" s="95"/>
      <c r="AT526" s="143"/>
      <c r="AU526" s="76">
        <v>40999</v>
      </c>
      <c r="AV526" s="37" t="s">
        <v>127</v>
      </c>
      <c r="AW526" s="77" t="s">
        <v>156</v>
      </c>
      <c r="AX526" s="77" t="s">
        <v>148</v>
      </c>
      <c r="AY526" s="77" t="s">
        <v>148</v>
      </c>
      <c r="AZ526" s="77" t="s">
        <v>148</v>
      </c>
      <c r="BA526" s="78" t="s">
        <v>149</v>
      </c>
      <c r="BB526" s="95" t="s">
        <v>147</v>
      </c>
      <c r="BC526" s="143"/>
      <c r="BD526" s="76"/>
      <c r="BE526" s="38"/>
      <c r="BF526" s="78"/>
      <c r="BG526" s="96"/>
      <c r="BH526" s="96"/>
      <c r="BI526" s="96"/>
      <c r="BJ526" s="96"/>
      <c r="BK526" s="97"/>
      <c r="BL526" s="143"/>
      <c r="BM526" s="76">
        <v>41060</v>
      </c>
      <c r="BN526" s="37" t="s">
        <v>127</v>
      </c>
      <c r="BO526" s="77" t="s">
        <v>150</v>
      </c>
      <c r="BP526" s="77" t="s">
        <v>147</v>
      </c>
      <c r="BQ526" s="77" t="s">
        <v>148</v>
      </c>
      <c r="BR526" s="78" t="s">
        <v>148</v>
      </c>
      <c r="BS526" s="78" t="s">
        <v>148</v>
      </c>
      <c r="BT526" s="98" t="s">
        <v>154</v>
      </c>
      <c r="BU526" s="143"/>
      <c r="BV526" s="76"/>
      <c r="BW526" s="38"/>
      <c r="BX526" s="78"/>
      <c r="BY526" s="96"/>
      <c r="BZ526" s="96"/>
      <c r="CA526" s="96"/>
      <c r="CB526" s="96"/>
      <c r="CC526" s="97"/>
      <c r="CD526" s="1"/>
      <c r="CE526" s="1"/>
      <c r="CF526" s="1"/>
      <c r="CG526" s="1"/>
      <c r="CH526" s="1"/>
      <c r="CI526" s="1"/>
      <c r="CJ526" s="1"/>
      <c r="CK526" s="1"/>
    </row>
    <row r="527" spans="28:89" ht="15" thickBot="1" x14ac:dyDescent="0.4">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row>
    <row r="528" spans="28:89" x14ac:dyDescent="0.35">
      <c r="AB528" s="1"/>
      <c r="AC528" s="58" t="s">
        <v>128</v>
      </c>
      <c r="AD528" s="59"/>
      <c r="AE528" s="59"/>
      <c r="AF528" s="59"/>
      <c r="AG528" s="59"/>
      <c r="AH528" s="59"/>
      <c r="AI528" s="59"/>
      <c r="AJ528" s="60"/>
      <c r="AK528" s="143"/>
      <c r="AL528" s="58" t="s">
        <v>129</v>
      </c>
      <c r="AM528" s="59"/>
      <c r="AN528" s="59"/>
      <c r="AO528" s="59"/>
      <c r="AP528" s="59"/>
      <c r="AQ528" s="59"/>
      <c r="AR528" s="59"/>
      <c r="AS528" s="60"/>
      <c r="AT528" s="143"/>
      <c r="AU528" s="58" t="s">
        <v>130</v>
      </c>
      <c r="AV528" s="59"/>
      <c r="AW528" s="59"/>
      <c r="AX528" s="59"/>
      <c r="AY528" s="59"/>
      <c r="AZ528" s="59"/>
      <c r="BA528" s="59"/>
      <c r="BB528" s="60"/>
      <c r="BC528" s="143"/>
      <c r="BD528" s="58" t="s">
        <v>131</v>
      </c>
      <c r="BE528" s="59"/>
      <c r="BF528" s="59"/>
      <c r="BG528" s="59"/>
      <c r="BH528" s="59"/>
      <c r="BI528" s="59"/>
      <c r="BJ528" s="59"/>
      <c r="BK528" s="60"/>
      <c r="BL528" s="143"/>
      <c r="BM528" s="58" t="s">
        <v>132</v>
      </c>
      <c r="BN528" s="59"/>
      <c r="BO528" s="59"/>
      <c r="BP528" s="59"/>
      <c r="BQ528" s="59"/>
      <c r="BR528" s="59"/>
      <c r="BS528" s="59"/>
      <c r="BT528" s="60"/>
      <c r="BU528" s="143"/>
      <c r="BV528" s="58" t="s">
        <v>133</v>
      </c>
      <c r="BW528" s="59"/>
      <c r="BX528" s="59"/>
      <c r="BY528" s="59"/>
      <c r="BZ528" s="59"/>
      <c r="CA528" s="59"/>
      <c r="CB528" s="59"/>
      <c r="CC528" s="60"/>
      <c r="CD528" s="1"/>
      <c r="CE528" s="1"/>
      <c r="CF528" s="1"/>
      <c r="CG528" s="1"/>
      <c r="CH528" s="1"/>
      <c r="CI528" s="1"/>
      <c r="CJ528" s="1"/>
      <c r="CK528" s="1"/>
    </row>
    <row r="529" spans="26:89" ht="16" thickBot="1" x14ac:dyDescent="0.4">
      <c r="Z529" s="32"/>
      <c r="AA529" s="32"/>
      <c r="AB529" s="155"/>
      <c r="AC529" s="61"/>
      <c r="AD529" s="29"/>
      <c r="AE529" s="62"/>
      <c r="AF529" s="30" t="s">
        <v>122</v>
      </c>
      <c r="AG529" s="30" t="s">
        <v>123</v>
      </c>
      <c r="AH529" s="30" t="s">
        <v>124</v>
      </c>
      <c r="AI529" s="30" t="s">
        <v>125</v>
      </c>
      <c r="AJ529" s="31" t="s">
        <v>126</v>
      </c>
      <c r="AK529" s="142"/>
      <c r="AL529" s="61"/>
      <c r="AM529" s="29"/>
      <c r="AN529" s="62"/>
      <c r="AO529" s="30" t="s">
        <v>122</v>
      </c>
      <c r="AP529" s="30" t="s">
        <v>123</v>
      </c>
      <c r="AQ529" s="30" t="s">
        <v>124</v>
      </c>
      <c r="AR529" s="30" t="s">
        <v>125</v>
      </c>
      <c r="AS529" s="31" t="s">
        <v>126</v>
      </c>
      <c r="AT529" s="142"/>
      <c r="AU529" s="61"/>
      <c r="AV529" s="29"/>
      <c r="AW529" s="62"/>
      <c r="AX529" s="30" t="s">
        <v>122</v>
      </c>
      <c r="AY529" s="30" t="s">
        <v>123</v>
      </c>
      <c r="AZ529" s="30" t="s">
        <v>124</v>
      </c>
      <c r="BA529" s="30" t="s">
        <v>125</v>
      </c>
      <c r="BB529" s="31" t="s">
        <v>126</v>
      </c>
      <c r="BC529" s="142"/>
      <c r="BD529" s="61"/>
      <c r="BE529" s="29"/>
      <c r="BF529" s="62"/>
      <c r="BG529" s="30" t="s">
        <v>122</v>
      </c>
      <c r="BH529" s="30" t="s">
        <v>123</v>
      </c>
      <c r="BI529" s="30" t="s">
        <v>124</v>
      </c>
      <c r="BJ529" s="30" t="s">
        <v>125</v>
      </c>
      <c r="BK529" s="31" t="s">
        <v>126</v>
      </c>
      <c r="BL529" s="142"/>
      <c r="BM529" s="61"/>
      <c r="BN529" s="29"/>
      <c r="BO529" s="62"/>
      <c r="BP529" s="30" t="s">
        <v>122</v>
      </c>
      <c r="BQ529" s="30" t="s">
        <v>123</v>
      </c>
      <c r="BR529" s="30" t="s">
        <v>124</v>
      </c>
      <c r="BS529" s="30" t="s">
        <v>125</v>
      </c>
      <c r="BT529" s="31" t="s">
        <v>126</v>
      </c>
      <c r="BU529" s="142"/>
      <c r="BV529" s="61"/>
      <c r="BW529" s="29"/>
      <c r="BX529" s="62"/>
      <c r="BY529" s="30" t="s">
        <v>122</v>
      </c>
      <c r="BZ529" s="30" t="s">
        <v>123</v>
      </c>
      <c r="CA529" s="30" t="s">
        <v>124</v>
      </c>
      <c r="CB529" s="30" t="s">
        <v>125</v>
      </c>
      <c r="CC529" s="31" t="s">
        <v>126</v>
      </c>
      <c r="CD529" s="1"/>
      <c r="CE529" s="1"/>
      <c r="CF529" s="1"/>
      <c r="CG529" s="1"/>
      <c r="CH529" s="1"/>
      <c r="CI529" s="1"/>
      <c r="CJ529" s="1"/>
      <c r="CK529" s="1"/>
    </row>
    <row r="530" spans="26:89" ht="15.5" x14ac:dyDescent="0.35">
      <c r="AB530" s="1"/>
      <c r="AC530" s="80">
        <v>41091</v>
      </c>
      <c r="AD530" s="33"/>
      <c r="AE530" s="81" t="s">
        <v>151</v>
      </c>
      <c r="AF530" s="81" t="s">
        <v>147</v>
      </c>
      <c r="AG530" s="82" t="s">
        <v>148</v>
      </c>
      <c r="AH530" s="82" t="s">
        <v>148</v>
      </c>
      <c r="AI530" s="99" t="s">
        <v>154</v>
      </c>
      <c r="AJ530" s="85" t="s">
        <v>149</v>
      </c>
      <c r="AK530" s="143"/>
      <c r="AL530" s="80">
        <v>41122</v>
      </c>
      <c r="AM530" s="33"/>
      <c r="AN530" s="81" t="s">
        <v>155</v>
      </c>
      <c r="AO530" s="81" t="s">
        <v>149</v>
      </c>
      <c r="AP530" s="82" t="s">
        <v>148</v>
      </c>
      <c r="AQ530" s="99" t="s">
        <v>154</v>
      </c>
      <c r="AR530" s="82" t="s">
        <v>148</v>
      </c>
      <c r="AS530" s="85" t="s">
        <v>148</v>
      </c>
      <c r="AT530" s="143"/>
      <c r="AU530" s="80">
        <v>41153</v>
      </c>
      <c r="AV530" s="33"/>
      <c r="AW530" s="81" t="s">
        <v>156</v>
      </c>
      <c r="AX530" s="81" t="s">
        <v>149</v>
      </c>
      <c r="AY530" s="99" t="s">
        <v>154</v>
      </c>
      <c r="AZ530" s="82" t="s">
        <v>147</v>
      </c>
      <c r="BA530" s="82" t="s">
        <v>148</v>
      </c>
      <c r="BB530" s="85" t="s">
        <v>148</v>
      </c>
      <c r="BC530" s="143"/>
      <c r="BD530" s="100">
        <v>41183</v>
      </c>
      <c r="BE530" s="101"/>
      <c r="BF530" s="102" t="s">
        <v>146</v>
      </c>
      <c r="BG530" s="102" t="s">
        <v>149</v>
      </c>
      <c r="BH530" s="103" t="s">
        <v>148</v>
      </c>
      <c r="BI530" s="103" t="s">
        <v>147</v>
      </c>
      <c r="BJ530" s="103" t="s">
        <v>148</v>
      </c>
      <c r="BK530" s="104" t="s">
        <v>148</v>
      </c>
      <c r="BL530" s="143"/>
      <c r="BM530" s="80">
        <v>41214</v>
      </c>
      <c r="BN530" s="33"/>
      <c r="BO530" s="81" t="s">
        <v>150</v>
      </c>
      <c r="BP530" s="81" t="s">
        <v>148</v>
      </c>
      <c r="BQ530" s="82" t="s">
        <v>147</v>
      </c>
      <c r="BR530" s="82" t="s">
        <v>149</v>
      </c>
      <c r="BS530" s="82" t="s">
        <v>148</v>
      </c>
      <c r="BT530" s="85" t="s">
        <v>148</v>
      </c>
      <c r="BU530" s="143"/>
      <c r="BV530" s="80">
        <v>41244</v>
      </c>
      <c r="BW530" s="33"/>
      <c r="BX530" s="81" t="s">
        <v>156</v>
      </c>
      <c r="BY530" s="81" t="s">
        <v>148</v>
      </c>
      <c r="BZ530" s="82" t="s">
        <v>147</v>
      </c>
      <c r="CA530" s="82" t="s">
        <v>149</v>
      </c>
      <c r="CB530" s="82" t="s">
        <v>148</v>
      </c>
      <c r="CC530" s="85" t="s">
        <v>148</v>
      </c>
      <c r="CD530" s="1"/>
      <c r="CE530" s="1"/>
      <c r="CF530" s="1"/>
      <c r="CG530" s="1"/>
      <c r="CH530" s="1"/>
      <c r="CI530" s="1"/>
      <c r="CJ530" s="1"/>
      <c r="CK530" s="1"/>
    </row>
    <row r="531" spans="26:89" ht="15.5" x14ac:dyDescent="0.35">
      <c r="AB531" s="1"/>
      <c r="AC531" s="89">
        <v>41092</v>
      </c>
      <c r="AD531" s="90"/>
      <c r="AE531" s="91" t="s">
        <v>146</v>
      </c>
      <c r="AF531" s="91" t="s">
        <v>149</v>
      </c>
      <c r="AG531" s="91" t="s">
        <v>148</v>
      </c>
      <c r="AH531" s="91" t="s">
        <v>147</v>
      </c>
      <c r="AI531" s="91" t="s">
        <v>148</v>
      </c>
      <c r="AJ531" s="92" t="s">
        <v>148</v>
      </c>
      <c r="AK531" s="143"/>
      <c r="AL531" s="68">
        <v>41123</v>
      </c>
      <c r="AM531" s="35"/>
      <c r="AN531" s="69" t="s">
        <v>150</v>
      </c>
      <c r="AO531" s="69" t="s">
        <v>149</v>
      </c>
      <c r="AP531" s="69" t="s">
        <v>148</v>
      </c>
      <c r="AQ531" s="87" t="s">
        <v>154</v>
      </c>
      <c r="AR531" s="69" t="s">
        <v>148</v>
      </c>
      <c r="AS531" s="70" t="s">
        <v>148</v>
      </c>
      <c r="AT531" s="143"/>
      <c r="AU531" s="68">
        <v>41154</v>
      </c>
      <c r="AV531" s="35"/>
      <c r="AW531" s="69" t="s">
        <v>151</v>
      </c>
      <c r="AX531" s="87" t="s">
        <v>154</v>
      </c>
      <c r="AY531" s="69" t="s">
        <v>147</v>
      </c>
      <c r="AZ531" s="69" t="s">
        <v>149</v>
      </c>
      <c r="BA531" s="69" t="s">
        <v>148</v>
      </c>
      <c r="BB531" s="70" t="s">
        <v>148</v>
      </c>
      <c r="BC531" s="143"/>
      <c r="BD531" s="68">
        <v>41184</v>
      </c>
      <c r="BE531" s="35"/>
      <c r="BF531" s="69" t="s">
        <v>152</v>
      </c>
      <c r="BG531" s="69" t="s">
        <v>148</v>
      </c>
      <c r="BH531" s="69" t="s">
        <v>147</v>
      </c>
      <c r="BI531" s="69" t="s">
        <v>149</v>
      </c>
      <c r="BJ531" s="69" t="s">
        <v>148</v>
      </c>
      <c r="BK531" s="70" t="s">
        <v>148</v>
      </c>
      <c r="BL531" s="143"/>
      <c r="BM531" s="68">
        <v>41215</v>
      </c>
      <c r="BN531" s="35"/>
      <c r="BO531" s="69" t="s">
        <v>153</v>
      </c>
      <c r="BP531" s="69" t="s">
        <v>148</v>
      </c>
      <c r="BQ531" s="69" t="s">
        <v>147</v>
      </c>
      <c r="BR531" s="69" t="s">
        <v>149</v>
      </c>
      <c r="BS531" s="69" t="s">
        <v>148</v>
      </c>
      <c r="BT531" s="70" t="s">
        <v>148</v>
      </c>
      <c r="BU531" s="143"/>
      <c r="BV531" s="68">
        <v>41245</v>
      </c>
      <c r="BW531" s="35"/>
      <c r="BX531" s="69" t="s">
        <v>151</v>
      </c>
      <c r="BY531" s="69" t="s">
        <v>148</v>
      </c>
      <c r="BZ531" s="69" t="s">
        <v>147</v>
      </c>
      <c r="CA531" s="69" t="s">
        <v>149</v>
      </c>
      <c r="CB531" s="69" t="s">
        <v>148</v>
      </c>
      <c r="CC531" s="70" t="s">
        <v>148</v>
      </c>
      <c r="CD531" s="1"/>
      <c r="CE531" s="1"/>
      <c r="CF531" s="1"/>
      <c r="CG531" s="1"/>
      <c r="CH531" s="1"/>
      <c r="CI531" s="1"/>
      <c r="CJ531" s="1"/>
      <c r="CK531" s="1"/>
    </row>
    <row r="532" spans="26:89" ht="15.5" x14ac:dyDescent="0.35">
      <c r="AB532" s="1"/>
      <c r="AC532" s="68">
        <v>41093</v>
      </c>
      <c r="AD532" s="35"/>
      <c r="AE532" s="69" t="s">
        <v>152</v>
      </c>
      <c r="AF532" s="69" t="s">
        <v>149</v>
      </c>
      <c r="AG532" s="69" t="s">
        <v>148</v>
      </c>
      <c r="AH532" s="69" t="s">
        <v>147</v>
      </c>
      <c r="AI532" s="87" t="s">
        <v>154</v>
      </c>
      <c r="AJ532" s="70" t="s">
        <v>148</v>
      </c>
      <c r="AK532" s="143"/>
      <c r="AL532" s="68">
        <v>41124</v>
      </c>
      <c r="AM532" s="35"/>
      <c r="AN532" s="69" t="s">
        <v>153</v>
      </c>
      <c r="AO532" s="69" t="s">
        <v>148</v>
      </c>
      <c r="AP532" s="69" t="s">
        <v>147</v>
      </c>
      <c r="AQ532" s="87" t="s">
        <v>154</v>
      </c>
      <c r="AR532" s="69" t="s">
        <v>148</v>
      </c>
      <c r="AS532" s="70" t="s">
        <v>148</v>
      </c>
      <c r="AT532" s="143"/>
      <c r="AU532" s="89">
        <v>41155</v>
      </c>
      <c r="AV532" s="90"/>
      <c r="AW532" s="91" t="s">
        <v>146</v>
      </c>
      <c r="AX532" s="91" t="s">
        <v>148</v>
      </c>
      <c r="AY532" s="91" t="s">
        <v>147</v>
      </c>
      <c r="AZ532" s="91" t="s">
        <v>149</v>
      </c>
      <c r="BA532" s="91" t="s">
        <v>148</v>
      </c>
      <c r="BB532" s="92" t="s">
        <v>148</v>
      </c>
      <c r="BC532" s="143"/>
      <c r="BD532" s="68">
        <v>41185</v>
      </c>
      <c r="BE532" s="35"/>
      <c r="BF532" s="69" t="s">
        <v>155</v>
      </c>
      <c r="BG532" s="69" t="s">
        <v>148</v>
      </c>
      <c r="BH532" s="69" t="s">
        <v>147</v>
      </c>
      <c r="BI532" s="69" t="s">
        <v>149</v>
      </c>
      <c r="BJ532" s="69" t="s">
        <v>148</v>
      </c>
      <c r="BK532" s="70" t="s">
        <v>148</v>
      </c>
      <c r="BL532" s="143"/>
      <c r="BM532" s="68">
        <v>41216</v>
      </c>
      <c r="BN532" s="35"/>
      <c r="BO532" s="69" t="s">
        <v>156</v>
      </c>
      <c r="BP532" s="69" t="s">
        <v>148</v>
      </c>
      <c r="BQ532" s="69" t="s">
        <v>149</v>
      </c>
      <c r="BR532" s="69" t="s">
        <v>148</v>
      </c>
      <c r="BS532" s="69" t="s">
        <v>147</v>
      </c>
      <c r="BT532" s="70" t="s">
        <v>148</v>
      </c>
      <c r="BU532" s="143"/>
      <c r="BV532" s="89">
        <v>41246</v>
      </c>
      <c r="BW532" s="90"/>
      <c r="BX532" s="91" t="s">
        <v>146</v>
      </c>
      <c r="BY532" s="91" t="s">
        <v>148</v>
      </c>
      <c r="BZ532" s="91" t="s">
        <v>149</v>
      </c>
      <c r="CA532" s="91" t="s">
        <v>148</v>
      </c>
      <c r="CB532" s="91" t="s">
        <v>147</v>
      </c>
      <c r="CC532" s="92" t="s">
        <v>148</v>
      </c>
      <c r="CD532" s="1"/>
      <c r="CE532" s="1"/>
      <c r="CF532" s="1"/>
      <c r="CG532" s="1"/>
      <c r="CH532" s="1"/>
      <c r="CI532" s="1"/>
      <c r="CJ532" s="1"/>
      <c r="CK532" s="1"/>
    </row>
    <row r="533" spans="26:89" ht="15.5" x14ac:dyDescent="0.35">
      <c r="AB533" s="1"/>
      <c r="AC533" s="68">
        <v>41094</v>
      </c>
      <c r="AD533" s="35"/>
      <c r="AE533" s="69" t="s">
        <v>155</v>
      </c>
      <c r="AF533" s="69" t="s">
        <v>148</v>
      </c>
      <c r="AG533" s="69" t="s">
        <v>147</v>
      </c>
      <c r="AH533" s="69" t="s">
        <v>149</v>
      </c>
      <c r="AI533" s="87" t="s">
        <v>154</v>
      </c>
      <c r="AJ533" s="70" t="s">
        <v>148</v>
      </c>
      <c r="AK533" s="143"/>
      <c r="AL533" s="68">
        <v>41125</v>
      </c>
      <c r="AM533" s="35"/>
      <c r="AN533" s="69" t="s">
        <v>156</v>
      </c>
      <c r="AO533" s="69" t="s">
        <v>148</v>
      </c>
      <c r="AP533" s="69" t="s">
        <v>147</v>
      </c>
      <c r="AQ533" s="87" t="s">
        <v>154</v>
      </c>
      <c r="AR533" s="69" t="s">
        <v>148</v>
      </c>
      <c r="AS533" s="70" t="s">
        <v>148</v>
      </c>
      <c r="AT533" s="143"/>
      <c r="AU533" s="68">
        <v>41156</v>
      </c>
      <c r="AV533" s="35"/>
      <c r="AW533" s="69" t="s">
        <v>152</v>
      </c>
      <c r="AX533" s="87" t="s">
        <v>154</v>
      </c>
      <c r="AY533" s="69" t="s">
        <v>149</v>
      </c>
      <c r="AZ533" s="69" t="s">
        <v>148</v>
      </c>
      <c r="BA533" s="69" t="s">
        <v>147</v>
      </c>
      <c r="BB533" s="70" t="s">
        <v>148</v>
      </c>
      <c r="BC533" s="143"/>
      <c r="BD533" s="68">
        <v>41186</v>
      </c>
      <c r="BE533" s="35"/>
      <c r="BF533" s="69" t="s">
        <v>150</v>
      </c>
      <c r="BG533" s="69" t="s">
        <v>148</v>
      </c>
      <c r="BH533" s="69" t="s">
        <v>149</v>
      </c>
      <c r="BI533" s="69" t="s">
        <v>148</v>
      </c>
      <c r="BJ533" s="69" t="s">
        <v>147</v>
      </c>
      <c r="BK533" s="70" t="s">
        <v>148</v>
      </c>
      <c r="BL533" s="143"/>
      <c r="BM533" s="89">
        <v>41217</v>
      </c>
      <c r="BN533" s="90"/>
      <c r="BO533" s="91" t="s">
        <v>151</v>
      </c>
      <c r="BP533" s="91" t="s">
        <v>148</v>
      </c>
      <c r="BQ533" s="91" t="s">
        <v>149</v>
      </c>
      <c r="BR533" s="91" t="s">
        <v>148</v>
      </c>
      <c r="BS533" s="91" t="s">
        <v>147</v>
      </c>
      <c r="BT533" s="92" t="s">
        <v>148</v>
      </c>
      <c r="BU533" s="143"/>
      <c r="BV533" s="68">
        <v>41247</v>
      </c>
      <c r="BW533" s="35"/>
      <c r="BX533" s="69" t="s">
        <v>152</v>
      </c>
      <c r="BY533" s="69" t="s">
        <v>148</v>
      </c>
      <c r="BZ533" s="69" t="s">
        <v>149</v>
      </c>
      <c r="CA533" s="69" t="s">
        <v>148</v>
      </c>
      <c r="CB533" s="69" t="s">
        <v>147</v>
      </c>
      <c r="CC533" s="70" t="s">
        <v>148</v>
      </c>
      <c r="CD533" s="1"/>
      <c r="CE533" s="1"/>
      <c r="CF533" s="1"/>
      <c r="CG533" s="1"/>
      <c r="CH533" s="1"/>
      <c r="CI533" s="1"/>
      <c r="CJ533" s="1"/>
      <c r="CK533" s="1"/>
    </row>
    <row r="534" spans="26:89" ht="15.5" x14ac:dyDescent="0.35">
      <c r="AB534" s="1"/>
      <c r="AC534" s="68">
        <v>41095</v>
      </c>
      <c r="AD534" s="35"/>
      <c r="AE534" s="69" t="s">
        <v>150</v>
      </c>
      <c r="AF534" s="69" t="s">
        <v>148</v>
      </c>
      <c r="AG534" s="69" t="s">
        <v>147</v>
      </c>
      <c r="AH534" s="69" t="s">
        <v>149</v>
      </c>
      <c r="AI534" s="87" t="s">
        <v>154</v>
      </c>
      <c r="AJ534" s="70" t="s">
        <v>148</v>
      </c>
      <c r="AK534" s="143"/>
      <c r="AL534" s="68">
        <v>41126</v>
      </c>
      <c r="AM534" s="35"/>
      <c r="AN534" s="69" t="s">
        <v>151</v>
      </c>
      <c r="AO534" s="69" t="s">
        <v>148</v>
      </c>
      <c r="AP534" s="69" t="s">
        <v>149</v>
      </c>
      <c r="AQ534" s="87" t="s">
        <v>154</v>
      </c>
      <c r="AR534" s="69" t="s">
        <v>147</v>
      </c>
      <c r="AS534" s="70" t="s">
        <v>148</v>
      </c>
      <c r="AT534" s="143"/>
      <c r="AU534" s="68">
        <v>41157</v>
      </c>
      <c r="AV534" s="35"/>
      <c r="AW534" s="69" t="s">
        <v>155</v>
      </c>
      <c r="AX534" s="87" t="s">
        <v>154</v>
      </c>
      <c r="AY534" s="69" t="s">
        <v>149</v>
      </c>
      <c r="AZ534" s="69" t="s">
        <v>148</v>
      </c>
      <c r="BA534" s="69" t="s">
        <v>147</v>
      </c>
      <c r="BB534" s="70" t="s">
        <v>148</v>
      </c>
      <c r="BC534" s="143"/>
      <c r="BD534" s="68">
        <v>41187</v>
      </c>
      <c r="BE534" s="35"/>
      <c r="BF534" s="69" t="s">
        <v>153</v>
      </c>
      <c r="BG534" s="69" t="s">
        <v>148</v>
      </c>
      <c r="BH534" s="69" t="s">
        <v>149</v>
      </c>
      <c r="BI534" s="69" t="s">
        <v>148</v>
      </c>
      <c r="BJ534" s="69" t="s">
        <v>147</v>
      </c>
      <c r="BK534" s="70" t="s">
        <v>148</v>
      </c>
      <c r="BL534" s="143"/>
      <c r="BM534" s="89">
        <v>41218</v>
      </c>
      <c r="BN534" s="90"/>
      <c r="BO534" s="91" t="s">
        <v>146</v>
      </c>
      <c r="BP534" s="91" t="s">
        <v>148</v>
      </c>
      <c r="BQ534" s="91" t="s">
        <v>148</v>
      </c>
      <c r="BR534" s="91" t="s">
        <v>148</v>
      </c>
      <c r="BS534" s="91" t="s">
        <v>149</v>
      </c>
      <c r="BT534" s="92" t="s">
        <v>147</v>
      </c>
      <c r="BU534" s="143"/>
      <c r="BV534" s="68">
        <v>41248</v>
      </c>
      <c r="BW534" s="35"/>
      <c r="BX534" s="69" t="s">
        <v>155</v>
      </c>
      <c r="BY534" s="69" t="s">
        <v>148</v>
      </c>
      <c r="BZ534" s="69" t="s">
        <v>148</v>
      </c>
      <c r="CA534" s="69" t="s">
        <v>148</v>
      </c>
      <c r="CB534" s="69" t="s">
        <v>149</v>
      </c>
      <c r="CC534" s="70" t="s">
        <v>147</v>
      </c>
      <c r="CD534" s="1"/>
      <c r="CE534" s="1"/>
      <c r="CF534" s="1"/>
      <c r="CG534" s="1"/>
      <c r="CH534" s="1"/>
      <c r="CI534" s="1"/>
      <c r="CJ534" s="1"/>
      <c r="CK534" s="1"/>
    </row>
    <row r="535" spans="26:89" ht="15.5" x14ac:dyDescent="0.35">
      <c r="AB535" s="1"/>
      <c r="AC535" s="68">
        <v>41096</v>
      </c>
      <c r="AD535" s="36"/>
      <c r="AE535" s="69" t="s">
        <v>153</v>
      </c>
      <c r="AF535" s="69" t="s">
        <v>148</v>
      </c>
      <c r="AG535" s="69" t="s">
        <v>149</v>
      </c>
      <c r="AH535" s="69" t="s">
        <v>148</v>
      </c>
      <c r="AI535" s="87" t="s">
        <v>154</v>
      </c>
      <c r="AJ535" s="70" t="s">
        <v>148</v>
      </c>
      <c r="AK535" s="143"/>
      <c r="AL535" s="89">
        <v>41127</v>
      </c>
      <c r="AM535" s="105"/>
      <c r="AN535" s="91" t="s">
        <v>146</v>
      </c>
      <c r="AO535" s="91" t="s">
        <v>148</v>
      </c>
      <c r="AP535" s="91" t="s">
        <v>149</v>
      </c>
      <c r="AQ535" s="91" t="s">
        <v>148</v>
      </c>
      <c r="AR535" s="91" t="s">
        <v>147</v>
      </c>
      <c r="AS535" s="92" t="s">
        <v>148</v>
      </c>
      <c r="AT535" s="143"/>
      <c r="AU535" s="68">
        <v>41158</v>
      </c>
      <c r="AV535" s="36"/>
      <c r="AW535" s="69" t="s">
        <v>150</v>
      </c>
      <c r="AX535" s="87" t="s">
        <v>154</v>
      </c>
      <c r="AY535" s="69" t="s">
        <v>148</v>
      </c>
      <c r="AZ535" s="69" t="s">
        <v>148</v>
      </c>
      <c r="BA535" s="69" t="s">
        <v>149</v>
      </c>
      <c r="BB535" s="70" t="s">
        <v>147</v>
      </c>
      <c r="BC535" s="143"/>
      <c r="BD535" s="68">
        <v>41188</v>
      </c>
      <c r="BE535" s="36"/>
      <c r="BF535" s="69" t="s">
        <v>156</v>
      </c>
      <c r="BG535" s="69" t="s">
        <v>148</v>
      </c>
      <c r="BH535" s="69" t="s">
        <v>148</v>
      </c>
      <c r="BI535" s="69" t="s">
        <v>148</v>
      </c>
      <c r="BJ535" s="69" t="s">
        <v>149</v>
      </c>
      <c r="BK535" s="70" t="s">
        <v>147</v>
      </c>
      <c r="BL535" s="143"/>
      <c r="BM535" s="68">
        <v>41219</v>
      </c>
      <c r="BN535" s="36"/>
      <c r="BO535" s="69" t="s">
        <v>152</v>
      </c>
      <c r="BP535" s="69" t="s">
        <v>148</v>
      </c>
      <c r="BQ535" s="69" t="s">
        <v>148</v>
      </c>
      <c r="BR535" s="69" t="s">
        <v>148</v>
      </c>
      <c r="BS535" s="69" t="s">
        <v>149</v>
      </c>
      <c r="BT535" s="70" t="s">
        <v>147</v>
      </c>
      <c r="BU535" s="143"/>
      <c r="BV535" s="89">
        <v>41249</v>
      </c>
      <c r="BW535" s="105"/>
      <c r="BX535" s="91" t="s">
        <v>150</v>
      </c>
      <c r="BY535" s="91" t="s">
        <v>148</v>
      </c>
      <c r="BZ535" s="91" t="s">
        <v>148</v>
      </c>
      <c r="CA535" s="91" t="s">
        <v>148</v>
      </c>
      <c r="CB535" s="91" t="s">
        <v>149</v>
      </c>
      <c r="CC535" s="92" t="s">
        <v>147</v>
      </c>
      <c r="CD535" s="1"/>
      <c r="CE535" s="1"/>
      <c r="CF535" s="1"/>
      <c r="CG535" s="1"/>
      <c r="CH535" s="1"/>
      <c r="CI535" s="1"/>
      <c r="CJ535" s="1"/>
      <c r="CK535" s="1"/>
    </row>
    <row r="536" spans="26:89" ht="15.5" x14ac:dyDescent="0.35">
      <c r="AB536" s="1"/>
      <c r="AC536" s="68">
        <v>41097</v>
      </c>
      <c r="AD536" s="35"/>
      <c r="AE536" s="69" t="s">
        <v>156</v>
      </c>
      <c r="AF536" s="69" t="s">
        <v>148</v>
      </c>
      <c r="AG536" s="69" t="s">
        <v>149</v>
      </c>
      <c r="AH536" s="69" t="s">
        <v>148</v>
      </c>
      <c r="AI536" s="87" t="s">
        <v>154</v>
      </c>
      <c r="AJ536" s="70" t="s">
        <v>148</v>
      </c>
      <c r="AK536" s="143"/>
      <c r="AL536" s="68">
        <v>41128</v>
      </c>
      <c r="AM536" s="35"/>
      <c r="AN536" s="69" t="s">
        <v>152</v>
      </c>
      <c r="AO536" s="69" t="s">
        <v>148</v>
      </c>
      <c r="AP536" s="87" t="s">
        <v>154</v>
      </c>
      <c r="AQ536" s="87" t="s">
        <v>154</v>
      </c>
      <c r="AR536" s="69" t="s">
        <v>149</v>
      </c>
      <c r="AS536" s="70" t="s">
        <v>147</v>
      </c>
      <c r="AT536" s="143"/>
      <c r="AU536" s="68">
        <v>41159</v>
      </c>
      <c r="AV536" s="35"/>
      <c r="AW536" s="69" t="s">
        <v>153</v>
      </c>
      <c r="AX536" s="87" t="s">
        <v>154</v>
      </c>
      <c r="AY536" s="69" t="s">
        <v>148</v>
      </c>
      <c r="AZ536" s="69" t="s">
        <v>148</v>
      </c>
      <c r="BA536" s="69" t="s">
        <v>149</v>
      </c>
      <c r="BB536" s="70" t="s">
        <v>147</v>
      </c>
      <c r="BC536" s="143"/>
      <c r="BD536" s="68">
        <v>41189</v>
      </c>
      <c r="BE536" s="35"/>
      <c r="BF536" s="69" t="s">
        <v>151</v>
      </c>
      <c r="BG536" s="69" t="s">
        <v>148</v>
      </c>
      <c r="BH536" s="69" t="s">
        <v>148</v>
      </c>
      <c r="BI536" s="69" t="s">
        <v>148</v>
      </c>
      <c r="BJ536" s="69" t="s">
        <v>149</v>
      </c>
      <c r="BK536" s="70" t="s">
        <v>147</v>
      </c>
      <c r="BL536" s="143"/>
      <c r="BM536" s="68">
        <v>41220</v>
      </c>
      <c r="BN536" s="35"/>
      <c r="BO536" s="69" t="s">
        <v>155</v>
      </c>
      <c r="BP536" s="69" t="s">
        <v>147</v>
      </c>
      <c r="BQ536" s="69" t="s">
        <v>148</v>
      </c>
      <c r="BR536" s="69" t="s">
        <v>148</v>
      </c>
      <c r="BS536" s="69" t="s">
        <v>148</v>
      </c>
      <c r="BT536" s="70" t="s">
        <v>149</v>
      </c>
      <c r="BU536" s="143"/>
      <c r="BV536" s="68">
        <v>41250</v>
      </c>
      <c r="BW536" s="35"/>
      <c r="BX536" s="69" t="s">
        <v>153</v>
      </c>
      <c r="BY536" s="69" t="s">
        <v>147</v>
      </c>
      <c r="BZ536" s="69" t="s">
        <v>148</v>
      </c>
      <c r="CA536" s="69" t="s">
        <v>148</v>
      </c>
      <c r="CB536" s="69" t="s">
        <v>148</v>
      </c>
      <c r="CC536" s="70" t="s">
        <v>149</v>
      </c>
      <c r="CD536" s="1"/>
      <c r="CE536" s="1"/>
      <c r="CF536" s="1"/>
      <c r="CG536" s="1"/>
      <c r="CH536" s="1"/>
      <c r="CI536" s="1"/>
      <c r="CJ536" s="1"/>
      <c r="CK536" s="1"/>
    </row>
    <row r="537" spans="26:89" ht="15.5" x14ac:dyDescent="0.35">
      <c r="AB537" s="1"/>
      <c r="AC537" s="68">
        <v>41098</v>
      </c>
      <c r="AD537" s="35"/>
      <c r="AE537" s="69" t="s">
        <v>151</v>
      </c>
      <c r="AF537" s="69" t="s">
        <v>148</v>
      </c>
      <c r="AG537" s="69" t="s">
        <v>148</v>
      </c>
      <c r="AH537" s="69" t="s">
        <v>148</v>
      </c>
      <c r="AI537" s="87" t="s">
        <v>154</v>
      </c>
      <c r="AJ537" s="70" t="s">
        <v>147</v>
      </c>
      <c r="AK537" s="143"/>
      <c r="AL537" s="68">
        <v>41129</v>
      </c>
      <c r="AM537" s="35"/>
      <c r="AN537" s="69" t="s">
        <v>155</v>
      </c>
      <c r="AO537" s="69" t="s">
        <v>148</v>
      </c>
      <c r="AP537" s="87" t="s">
        <v>154</v>
      </c>
      <c r="AQ537" s="87" t="s">
        <v>154</v>
      </c>
      <c r="AR537" s="69" t="s">
        <v>149</v>
      </c>
      <c r="AS537" s="70" t="s">
        <v>147</v>
      </c>
      <c r="AT537" s="143"/>
      <c r="AU537" s="68">
        <v>41160</v>
      </c>
      <c r="AV537" s="35"/>
      <c r="AW537" s="69" t="s">
        <v>156</v>
      </c>
      <c r="AX537" s="87" t="s">
        <v>154</v>
      </c>
      <c r="AY537" s="69" t="s">
        <v>148</v>
      </c>
      <c r="AZ537" s="69" t="s">
        <v>148</v>
      </c>
      <c r="BA537" s="69" t="s">
        <v>148</v>
      </c>
      <c r="BB537" s="70" t="s">
        <v>149</v>
      </c>
      <c r="BC537" s="143"/>
      <c r="BD537" s="89">
        <v>41190</v>
      </c>
      <c r="BE537" s="90"/>
      <c r="BF537" s="91" t="s">
        <v>146</v>
      </c>
      <c r="BG537" s="91" t="s">
        <v>147</v>
      </c>
      <c r="BH537" s="91" t="s">
        <v>148</v>
      </c>
      <c r="BI537" s="91" t="s">
        <v>148</v>
      </c>
      <c r="BJ537" s="91" t="s">
        <v>148</v>
      </c>
      <c r="BK537" s="92" t="s">
        <v>149</v>
      </c>
      <c r="BL537" s="143"/>
      <c r="BM537" s="68">
        <v>41221</v>
      </c>
      <c r="BN537" s="35"/>
      <c r="BO537" s="69" t="s">
        <v>150</v>
      </c>
      <c r="BP537" s="69" t="s">
        <v>147</v>
      </c>
      <c r="BQ537" s="69" t="s">
        <v>148</v>
      </c>
      <c r="BR537" s="69" t="s">
        <v>148</v>
      </c>
      <c r="BS537" s="69" t="s">
        <v>148</v>
      </c>
      <c r="BT537" s="70" t="s">
        <v>149</v>
      </c>
      <c r="BU537" s="143"/>
      <c r="BV537" s="68">
        <v>41251</v>
      </c>
      <c r="BW537" s="35"/>
      <c r="BX537" s="69" t="s">
        <v>156</v>
      </c>
      <c r="BY537" s="69" t="s">
        <v>147</v>
      </c>
      <c r="BZ537" s="69" t="s">
        <v>148</v>
      </c>
      <c r="CA537" s="69" t="s">
        <v>148</v>
      </c>
      <c r="CB537" s="69" t="s">
        <v>148</v>
      </c>
      <c r="CC537" s="70" t="s">
        <v>149</v>
      </c>
      <c r="CD537" s="1"/>
      <c r="CE537" s="1"/>
      <c r="CF537" s="1"/>
      <c r="CG537" s="1"/>
      <c r="CH537" s="1"/>
      <c r="CI537" s="1"/>
      <c r="CJ537" s="1"/>
      <c r="CK537" s="1"/>
    </row>
    <row r="538" spans="26:89" ht="15.5" x14ac:dyDescent="0.35">
      <c r="AB538" s="1"/>
      <c r="AC538" s="89">
        <v>41099</v>
      </c>
      <c r="AD538" s="90"/>
      <c r="AE538" s="91" t="s">
        <v>146</v>
      </c>
      <c r="AF538" s="91" t="s">
        <v>148</v>
      </c>
      <c r="AG538" s="91" t="s">
        <v>148</v>
      </c>
      <c r="AH538" s="91" t="s">
        <v>148</v>
      </c>
      <c r="AI538" s="91" t="s">
        <v>148</v>
      </c>
      <c r="AJ538" s="92" t="s">
        <v>147</v>
      </c>
      <c r="AK538" s="143"/>
      <c r="AL538" s="68">
        <v>41130</v>
      </c>
      <c r="AM538" s="35"/>
      <c r="AN538" s="69" t="s">
        <v>150</v>
      </c>
      <c r="AO538" s="69" t="s">
        <v>147</v>
      </c>
      <c r="AP538" s="87" t="s">
        <v>154</v>
      </c>
      <c r="AQ538" s="87" t="s">
        <v>154</v>
      </c>
      <c r="AR538" s="69" t="s">
        <v>148</v>
      </c>
      <c r="AS538" s="70" t="s">
        <v>149</v>
      </c>
      <c r="AT538" s="143"/>
      <c r="AU538" s="68">
        <v>41161</v>
      </c>
      <c r="AV538" s="35"/>
      <c r="AW538" s="69" t="s">
        <v>151</v>
      </c>
      <c r="AX538" s="87" t="s">
        <v>154</v>
      </c>
      <c r="AY538" s="69" t="s">
        <v>148</v>
      </c>
      <c r="AZ538" s="69" t="s">
        <v>148</v>
      </c>
      <c r="BA538" s="69" t="s">
        <v>148</v>
      </c>
      <c r="BB538" s="70" t="s">
        <v>149</v>
      </c>
      <c r="BC538" s="143"/>
      <c r="BD538" s="68">
        <v>41191</v>
      </c>
      <c r="BE538" s="35"/>
      <c r="BF538" s="69" t="s">
        <v>152</v>
      </c>
      <c r="BG538" s="69" t="s">
        <v>147</v>
      </c>
      <c r="BH538" s="69" t="s">
        <v>148</v>
      </c>
      <c r="BI538" s="69" t="s">
        <v>148</v>
      </c>
      <c r="BJ538" s="69" t="s">
        <v>148</v>
      </c>
      <c r="BK538" s="70" t="s">
        <v>149</v>
      </c>
      <c r="BL538" s="143"/>
      <c r="BM538" s="68">
        <v>41222</v>
      </c>
      <c r="BN538" s="35"/>
      <c r="BO538" s="69" t="s">
        <v>153</v>
      </c>
      <c r="BP538" s="69" t="s">
        <v>149</v>
      </c>
      <c r="BQ538" s="69" t="s">
        <v>148</v>
      </c>
      <c r="BR538" s="69" t="s">
        <v>147</v>
      </c>
      <c r="BS538" s="69" t="s">
        <v>148</v>
      </c>
      <c r="BT538" s="70" t="s">
        <v>148</v>
      </c>
      <c r="BU538" s="143"/>
      <c r="BV538" s="68">
        <v>41252</v>
      </c>
      <c r="BW538" s="35"/>
      <c r="BX538" s="69" t="s">
        <v>151</v>
      </c>
      <c r="BY538" s="69" t="s">
        <v>149</v>
      </c>
      <c r="BZ538" s="69" t="s">
        <v>148</v>
      </c>
      <c r="CA538" s="69" t="s">
        <v>147</v>
      </c>
      <c r="CB538" s="69" t="s">
        <v>148</v>
      </c>
      <c r="CC538" s="70" t="s">
        <v>148</v>
      </c>
      <c r="CD538" s="1"/>
      <c r="CE538" s="1"/>
      <c r="CF538" s="1"/>
      <c r="CG538" s="1"/>
      <c r="CH538" s="1"/>
      <c r="CI538" s="1"/>
      <c r="CJ538" s="1"/>
      <c r="CK538" s="1"/>
    </row>
    <row r="539" spans="26:89" ht="15.5" x14ac:dyDescent="0.35">
      <c r="AB539" s="1"/>
      <c r="AC539" s="68">
        <v>41100</v>
      </c>
      <c r="AD539" s="35"/>
      <c r="AE539" s="69" t="s">
        <v>152</v>
      </c>
      <c r="AF539" s="69" t="s">
        <v>147</v>
      </c>
      <c r="AG539" s="69" t="s">
        <v>148</v>
      </c>
      <c r="AH539" s="69" t="s">
        <v>148</v>
      </c>
      <c r="AI539" s="87" t="s">
        <v>154</v>
      </c>
      <c r="AJ539" s="70" t="s">
        <v>149</v>
      </c>
      <c r="AK539" s="143"/>
      <c r="AL539" s="68">
        <v>41131</v>
      </c>
      <c r="AM539" s="35"/>
      <c r="AN539" s="69" t="s">
        <v>153</v>
      </c>
      <c r="AO539" s="69" t="s">
        <v>147</v>
      </c>
      <c r="AP539" s="87" t="s">
        <v>154</v>
      </c>
      <c r="AQ539" s="87" t="s">
        <v>154</v>
      </c>
      <c r="AR539" s="69" t="s">
        <v>148</v>
      </c>
      <c r="AS539" s="70" t="s">
        <v>149</v>
      </c>
      <c r="AT539" s="143"/>
      <c r="AU539" s="89">
        <v>41162</v>
      </c>
      <c r="AV539" s="90"/>
      <c r="AW539" s="91" t="s">
        <v>146</v>
      </c>
      <c r="AX539" s="91" t="s">
        <v>148</v>
      </c>
      <c r="AY539" s="91" t="s">
        <v>148</v>
      </c>
      <c r="AZ539" s="91" t="s">
        <v>147</v>
      </c>
      <c r="BA539" s="91" t="s">
        <v>148</v>
      </c>
      <c r="BB539" s="92" t="s">
        <v>148</v>
      </c>
      <c r="BC539" s="143"/>
      <c r="BD539" s="68">
        <v>41192</v>
      </c>
      <c r="BE539" s="35"/>
      <c r="BF539" s="69" t="s">
        <v>155</v>
      </c>
      <c r="BG539" s="69" t="s">
        <v>149</v>
      </c>
      <c r="BH539" s="69" t="s">
        <v>148</v>
      </c>
      <c r="BI539" s="69" t="s">
        <v>147</v>
      </c>
      <c r="BJ539" s="69" t="s">
        <v>148</v>
      </c>
      <c r="BK539" s="70" t="s">
        <v>148</v>
      </c>
      <c r="BL539" s="143"/>
      <c r="BM539" s="68">
        <v>41223</v>
      </c>
      <c r="BN539" s="35"/>
      <c r="BO539" s="69" t="s">
        <v>156</v>
      </c>
      <c r="BP539" s="69" t="s">
        <v>149</v>
      </c>
      <c r="BQ539" s="69" t="s">
        <v>148</v>
      </c>
      <c r="BR539" s="69" t="s">
        <v>147</v>
      </c>
      <c r="BS539" s="69" t="s">
        <v>148</v>
      </c>
      <c r="BT539" s="70" t="s">
        <v>148</v>
      </c>
      <c r="BU539" s="143"/>
      <c r="BV539" s="89">
        <v>41253</v>
      </c>
      <c r="BW539" s="90"/>
      <c r="BX539" s="91" t="s">
        <v>146</v>
      </c>
      <c r="BY539" s="91" t="s">
        <v>149</v>
      </c>
      <c r="BZ539" s="91" t="s">
        <v>148</v>
      </c>
      <c r="CA539" s="91" t="s">
        <v>147</v>
      </c>
      <c r="CB539" s="91" t="s">
        <v>148</v>
      </c>
      <c r="CC539" s="92" t="s">
        <v>148</v>
      </c>
      <c r="CD539" s="1"/>
      <c r="CE539" s="1"/>
      <c r="CF539" s="1"/>
      <c r="CG539" s="1"/>
      <c r="CH539" s="1"/>
      <c r="CI539" s="1"/>
      <c r="CJ539" s="1"/>
      <c r="CK539" s="1"/>
    </row>
    <row r="540" spans="26:89" ht="15.5" x14ac:dyDescent="0.35">
      <c r="AB540" s="1"/>
      <c r="AC540" s="68">
        <v>41101</v>
      </c>
      <c r="AD540" s="35"/>
      <c r="AE540" s="69" t="s">
        <v>155</v>
      </c>
      <c r="AF540" s="69" t="s">
        <v>147</v>
      </c>
      <c r="AG540" s="69" t="s">
        <v>148</v>
      </c>
      <c r="AH540" s="69" t="s">
        <v>148</v>
      </c>
      <c r="AI540" s="87" t="s">
        <v>154</v>
      </c>
      <c r="AJ540" s="70" t="s">
        <v>149</v>
      </c>
      <c r="AK540" s="143"/>
      <c r="AL540" s="68">
        <v>41132</v>
      </c>
      <c r="AM540" s="35"/>
      <c r="AN540" s="69" t="s">
        <v>156</v>
      </c>
      <c r="AO540" s="69" t="s">
        <v>149</v>
      </c>
      <c r="AP540" s="87" t="s">
        <v>154</v>
      </c>
      <c r="AQ540" s="69" t="s">
        <v>147</v>
      </c>
      <c r="AR540" s="69" t="s">
        <v>148</v>
      </c>
      <c r="AS540" s="70" t="s">
        <v>148</v>
      </c>
      <c r="AT540" s="143"/>
      <c r="AU540" s="68">
        <v>41163</v>
      </c>
      <c r="AV540" s="35"/>
      <c r="AW540" s="69" t="s">
        <v>152</v>
      </c>
      <c r="AX540" s="87" t="s">
        <v>154</v>
      </c>
      <c r="AY540" s="69" t="s">
        <v>148</v>
      </c>
      <c r="AZ540" s="69" t="s">
        <v>147</v>
      </c>
      <c r="BA540" s="69" t="s">
        <v>148</v>
      </c>
      <c r="BB540" s="70" t="s">
        <v>148</v>
      </c>
      <c r="BC540" s="143"/>
      <c r="BD540" s="68">
        <v>41193</v>
      </c>
      <c r="BE540" s="35"/>
      <c r="BF540" s="69" t="s">
        <v>150</v>
      </c>
      <c r="BG540" s="69" t="s">
        <v>149</v>
      </c>
      <c r="BH540" s="69" t="s">
        <v>148</v>
      </c>
      <c r="BI540" s="69" t="s">
        <v>147</v>
      </c>
      <c r="BJ540" s="69" t="s">
        <v>148</v>
      </c>
      <c r="BK540" s="70" t="s">
        <v>148</v>
      </c>
      <c r="BL540" s="143"/>
      <c r="BM540" s="68">
        <v>41224</v>
      </c>
      <c r="BN540" s="35"/>
      <c r="BO540" s="69" t="s">
        <v>151</v>
      </c>
      <c r="BP540" s="69" t="s">
        <v>148</v>
      </c>
      <c r="BQ540" s="69" t="s">
        <v>147</v>
      </c>
      <c r="BR540" s="69" t="s">
        <v>149</v>
      </c>
      <c r="BS540" s="69" t="s">
        <v>148</v>
      </c>
      <c r="BT540" s="70" t="s">
        <v>148</v>
      </c>
      <c r="BU540" s="143"/>
      <c r="BV540" s="68">
        <v>41254</v>
      </c>
      <c r="BW540" s="35"/>
      <c r="BX540" s="69" t="s">
        <v>152</v>
      </c>
      <c r="BY540" s="69" t="s">
        <v>148</v>
      </c>
      <c r="BZ540" s="69" t="s">
        <v>147</v>
      </c>
      <c r="CA540" s="69" t="s">
        <v>149</v>
      </c>
      <c r="CB540" s="69" t="s">
        <v>148</v>
      </c>
      <c r="CC540" s="70" t="s">
        <v>148</v>
      </c>
      <c r="CD540" s="1"/>
      <c r="CE540" s="1"/>
      <c r="CF540" s="1"/>
      <c r="CG540" s="1"/>
      <c r="CH540" s="1"/>
      <c r="CI540" s="1"/>
      <c r="CJ540" s="1"/>
      <c r="CK540" s="1"/>
    </row>
    <row r="541" spans="26:89" ht="15.5" x14ac:dyDescent="0.35">
      <c r="AB541" s="1"/>
      <c r="AC541" s="68">
        <v>41102</v>
      </c>
      <c r="AD541" s="35"/>
      <c r="AE541" s="69" t="s">
        <v>150</v>
      </c>
      <c r="AF541" s="69" t="s">
        <v>149</v>
      </c>
      <c r="AG541" s="69" t="s">
        <v>148</v>
      </c>
      <c r="AH541" s="69" t="s">
        <v>147</v>
      </c>
      <c r="AI541" s="87" t="s">
        <v>154</v>
      </c>
      <c r="AJ541" s="70" t="s">
        <v>148</v>
      </c>
      <c r="AK541" s="143"/>
      <c r="AL541" s="68">
        <v>41133</v>
      </c>
      <c r="AM541" s="35"/>
      <c r="AN541" s="69" t="s">
        <v>151</v>
      </c>
      <c r="AO541" s="69" t="s">
        <v>149</v>
      </c>
      <c r="AP541" s="87" t="s">
        <v>154</v>
      </c>
      <c r="AQ541" s="69" t="s">
        <v>147</v>
      </c>
      <c r="AR541" s="69" t="s">
        <v>148</v>
      </c>
      <c r="AS541" s="70" t="s">
        <v>148</v>
      </c>
      <c r="AT541" s="143"/>
      <c r="AU541" s="68">
        <v>41164</v>
      </c>
      <c r="AV541" s="35"/>
      <c r="AW541" s="69" t="s">
        <v>155</v>
      </c>
      <c r="AX541" s="87" t="s">
        <v>154</v>
      </c>
      <c r="AY541" s="69" t="s">
        <v>147</v>
      </c>
      <c r="AZ541" s="69" t="s">
        <v>149</v>
      </c>
      <c r="BA541" s="69" t="s">
        <v>148</v>
      </c>
      <c r="BB541" s="70" t="s">
        <v>148</v>
      </c>
      <c r="BC541" s="143"/>
      <c r="BD541" s="68">
        <v>41194</v>
      </c>
      <c r="BE541" s="35"/>
      <c r="BF541" s="69" t="s">
        <v>153</v>
      </c>
      <c r="BG541" s="69" t="s">
        <v>148</v>
      </c>
      <c r="BH541" s="69" t="s">
        <v>147</v>
      </c>
      <c r="BI541" s="69" t="s">
        <v>149</v>
      </c>
      <c r="BJ541" s="69" t="s">
        <v>148</v>
      </c>
      <c r="BK541" s="70" t="s">
        <v>148</v>
      </c>
      <c r="BL541" s="143"/>
      <c r="BM541" s="89">
        <v>41225</v>
      </c>
      <c r="BN541" s="90"/>
      <c r="BO541" s="91" t="s">
        <v>146</v>
      </c>
      <c r="BP541" s="91" t="s">
        <v>148</v>
      </c>
      <c r="BQ541" s="91" t="s">
        <v>147</v>
      </c>
      <c r="BR541" s="91" t="s">
        <v>149</v>
      </c>
      <c r="BS541" s="91" t="s">
        <v>148</v>
      </c>
      <c r="BT541" s="92" t="s">
        <v>148</v>
      </c>
      <c r="BU541" s="143"/>
      <c r="BV541" s="68">
        <v>41255</v>
      </c>
      <c r="BW541" s="35"/>
      <c r="BX541" s="69" t="s">
        <v>155</v>
      </c>
      <c r="BY541" s="69" t="s">
        <v>148</v>
      </c>
      <c r="BZ541" s="69" t="s">
        <v>147</v>
      </c>
      <c r="CA541" s="69" t="s">
        <v>149</v>
      </c>
      <c r="CB541" s="69" t="s">
        <v>148</v>
      </c>
      <c r="CC541" s="70" t="s">
        <v>148</v>
      </c>
      <c r="CD541" s="1"/>
      <c r="CE541" s="1"/>
      <c r="CF541" s="1"/>
      <c r="CG541" s="1"/>
      <c r="CH541" s="1"/>
      <c r="CI541" s="1"/>
      <c r="CJ541" s="1"/>
      <c r="CK541" s="1"/>
    </row>
    <row r="542" spans="26:89" ht="15.5" x14ac:dyDescent="0.35">
      <c r="AB542" s="1"/>
      <c r="AC542" s="68">
        <v>41103</v>
      </c>
      <c r="AD542" s="36"/>
      <c r="AE542" s="69" t="s">
        <v>153</v>
      </c>
      <c r="AF542" s="69" t="s">
        <v>149</v>
      </c>
      <c r="AG542" s="69" t="s">
        <v>148</v>
      </c>
      <c r="AH542" s="69" t="s">
        <v>147</v>
      </c>
      <c r="AI542" s="87" t="s">
        <v>154</v>
      </c>
      <c r="AJ542" s="70" t="s">
        <v>148</v>
      </c>
      <c r="AK542" s="143"/>
      <c r="AL542" s="89">
        <v>41134</v>
      </c>
      <c r="AM542" s="105"/>
      <c r="AN542" s="91" t="s">
        <v>146</v>
      </c>
      <c r="AO542" s="91" t="s">
        <v>148</v>
      </c>
      <c r="AP542" s="91" t="s">
        <v>148</v>
      </c>
      <c r="AQ542" s="91" t="s">
        <v>149</v>
      </c>
      <c r="AR542" s="91" t="s">
        <v>148</v>
      </c>
      <c r="AS542" s="92" t="s">
        <v>148</v>
      </c>
      <c r="AT542" s="143"/>
      <c r="AU542" s="68">
        <v>41165</v>
      </c>
      <c r="AV542" s="36"/>
      <c r="AW542" s="69" t="s">
        <v>150</v>
      </c>
      <c r="AX542" s="87" t="s">
        <v>154</v>
      </c>
      <c r="AY542" s="69" t="s">
        <v>147</v>
      </c>
      <c r="AZ542" s="69" t="s">
        <v>149</v>
      </c>
      <c r="BA542" s="69" t="s">
        <v>148</v>
      </c>
      <c r="BB542" s="70" t="s">
        <v>148</v>
      </c>
      <c r="BC542" s="143"/>
      <c r="BD542" s="68">
        <v>41195</v>
      </c>
      <c r="BE542" s="36"/>
      <c r="BF542" s="69" t="s">
        <v>156</v>
      </c>
      <c r="BG542" s="69" t="s">
        <v>148</v>
      </c>
      <c r="BH542" s="69" t="s">
        <v>147</v>
      </c>
      <c r="BI542" s="69" t="s">
        <v>149</v>
      </c>
      <c r="BJ542" s="69" t="s">
        <v>148</v>
      </c>
      <c r="BK542" s="70" t="s">
        <v>148</v>
      </c>
      <c r="BL542" s="143"/>
      <c r="BM542" s="68">
        <v>41226</v>
      </c>
      <c r="BN542" s="36"/>
      <c r="BO542" s="69" t="s">
        <v>152</v>
      </c>
      <c r="BP542" s="69" t="s">
        <v>148</v>
      </c>
      <c r="BQ542" s="69" t="s">
        <v>149</v>
      </c>
      <c r="BR542" s="69" t="s">
        <v>148</v>
      </c>
      <c r="BS542" s="69" t="s">
        <v>147</v>
      </c>
      <c r="BT542" s="70" t="s">
        <v>148</v>
      </c>
      <c r="BU542" s="143"/>
      <c r="BV542" s="68">
        <v>41256</v>
      </c>
      <c r="BW542" s="36"/>
      <c r="BX542" s="69" t="s">
        <v>150</v>
      </c>
      <c r="BY542" s="69" t="s">
        <v>148</v>
      </c>
      <c r="BZ542" s="69" t="s">
        <v>149</v>
      </c>
      <c r="CA542" s="69" t="s">
        <v>148</v>
      </c>
      <c r="CB542" s="69" t="s">
        <v>147</v>
      </c>
      <c r="CC542" s="70" t="s">
        <v>148</v>
      </c>
      <c r="CD542" s="1"/>
      <c r="CE542" s="1"/>
      <c r="CF542" s="1"/>
      <c r="CG542" s="1"/>
      <c r="CH542" s="1"/>
      <c r="CI542" s="1"/>
      <c r="CJ542" s="1"/>
      <c r="CK542" s="1"/>
    </row>
    <row r="543" spans="26:89" ht="15.5" x14ac:dyDescent="0.35">
      <c r="AB543" s="1"/>
      <c r="AC543" s="68">
        <v>41104</v>
      </c>
      <c r="AD543" s="35"/>
      <c r="AE543" s="69" t="s">
        <v>156</v>
      </c>
      <c r="AF543" s="69" t="s">
        <v>148</v>
      </c>
      <c r="AG543" s="69" t="s">
        <v>147</v>
      </c>
      <c r="AH543" s="69" t="s">
        <v>149</v>
      </c>
      <c r="AI543" s="87" t="s">
        <v>154</v>
      </c>
      <c r="AJ543" s="70" t="s">
        <v>148</v>
      </c>
      <c r="AK543" s="143"/>
      <c r="AL543" s="68">
        <v>41135</v>
      </c>
      <c r="AM543" s="35"/>
      <c r="AN543" s="69" t="s">
        <v>152</v>
      </c>
      <c r="AO543" s="69" t="s">
        <v>148</v>
      </c>
      <c r="AP543" s="87" t="s">
        <v>154</v>
      </c>
      <c r="AQ543" s="69" t="s">
        <v>149</v>
      </c>
      <c r="AR543" s="69" t="s">
        <v>148</v>
      </c>
      <c r="AS543" s="70" t="s">
        <v>148</v>
      </c>
      <c r="AT543" s="143"/>
      <c r="AU543" s="68">
        <v>41166</v>
      </c>
      <c r="AV543" s="35"/>
      <c r="AW543" s="69" t="s">
        <v>153</v>
      </c>
      <c r="AX543" s="87" t="s">
        <v>154</v>
      </c>
      <c r="AY543" s="69" t="s">
        <v>149</v>
      </c>
      <c r="AZ543" s="69" t="s">
        <v>148</v>
      </c>
      <c r="BA543" s="69" t="s">
        <v>147</v>
      </c>
      <c r="BB543" s="70" t="s">
        <v>148</v>
      </c>
      <c r="BC543" s="143"/>
      <c r="BD543" s="68">
        <v>41196</v>
      </c>
      <c r="BE543" s="35"/>
      <c r="BF543" s="69" t="s">
        <v>151</v>
      </c>
      <c r="BG543" s="69" t="s">
        <v>148</v>
      </c>
      <c r="BH543" s="69" t="s">
        <v>149</v>
      </c>
      <c r="BI543" s="69" t="s">
        <v>148</v>
      </c>
      <c r="BJ543" s="69" t="s">
        <v>147</v>
      </c>
      <c r="BK543" s="70" t="s">
        <v>148</v>
      </c>
      <c r="BL543" s="143"/>
      <c r="BM543" s="68">
        <v>41227</v>
      </c>
      <c r="BN543" s="35"/>
      <c r="BO543" s="69" t="s">
        <v>155</v>
      </c>
      <c r="BP543" s="69" t="s">
        <v>148</v>
      </c>
      <c r="BQ543" s="69" t="s">
        <v>149</v>
      </c>
      <c r="BR543" s="69" t="s">
        <v>148</v>
      </c>
      <c r="BS543" s="69" t="s">
        <v>147</v>
      </c>
      <c r="BT543" s="70" t="s">
        <v>148</v>
      </c>
      <c r="BU543" s="143"/>
      <c r="BV543" s="68">
        <v>41257</v>
      </c>
      <c r="BW543" s="35"/>
      <c r="BX543" s="69" t="s">
        <v>153</v>
      </c>
      <c r="BY543" s="69" t="s">
        <v>148</v>
      </c>
      <c r="BZ543" s="69" t="s">
        <v>149</v>
      </c>
      <c r="CA543" s="69" t="s">
        <v>148</v>
      </c>
      <c r="CB543" s="69" t="s">
        <v>147</v>
      </c>
      <c r="CC543" s="70" t="s">
        <v>148</v>
      </c>
      <c r="CD543" s="1"/>
      <c r="CE543" s="1"/>
      <c r="CF543" s="1"/>
      <c r="CG543" s="1"/>
      <c r="CH543" s="1"/>
      <c r="CI543" s="1"/>
      <c r="CJ543" s="1"/>
      <c r="CK543" s="1"/>
    </row>
    <row r="544" spans="26:89" ht="15.5" x14ac:dyDescent="0.35">
      <c r="AB544" s="1"/>
      <c r="AC544" s="68">
        <v>41105</v>
      </c>
      <c r="AD544" s="35"/>
      <c r="AE544" s="69" t="s">
        <v>151</v>
      </c>
      <c r="AF544" s="69" t="s">
        <v>148</v>
      </c>
      <c r="AG544" s="69" t="s">
        <v>147</v>
      </c>
      <c r="AH544" s="69" t="s">
        <v>149</v>
      </c>
      <c r="AI544" s="87" t="s">
        <v>154</v>
      </c>
      <c r="AJ544" s="70" t="s">
        <v>148</v>
      </c>
      <c r="AK544" s="143"/>
      <c r="AL544" s="68">
        <v>41136</v>
      </c>
      <c r="AM544" s="35"/>
      <c r="AN544" s="69" t="s">
        <v>155</v>
      </c>
      <c r="AO544" s="69" t="s">
        <v>148</v>
      </c>
      <c r="AP544" s="87" t="s">
        <v>154</v>
      </c>
      <c r="AQ544" s="69" t="s">
        <v>148</v>
      </c>
      <c r="AR544" s="69" t="s">
        <v>147</v>
      </c>
      <c r="AS544" s="70" t="s">
        <v>148</v>
      </c>
      <c r="AT544" s="143"/>
      <c r="AU544" s="68">
        <v>41167</v>
      </c>
      <c r="AV544" s="35"/>
      <c r="AW544" s="69" t="s">
        <v>156</v>
      </c>
      <c r="AX544" s="87" t="s">
        <v>154</v>
      </c>
      <c r="AY544" s="69" t="s">
        <v>149</v>
      </c>
      <c r="AZ544" s="69" t="s">
        <v>148</v>
      </c>
      <c r="BA544" s="69" t="s">
        <v>147</v>
      </c>
      <c r="BB544" s="70" t="s">
        <v>148</v>
      </c>
      <c r="BC544" s="143"/>
      <c r="BD544" s="89">
        <v>41197</v>
      </c>
      <c r="BE544" s="90"/>
      <c r="BF544" s="91" t="s">
        <v>146</v>
      </c>
      <c r="BG544" s="91" t="s">
        <v>148</v>
      </c>
      <c r="BH544" s="91" t="s">
        <v>149</v>
      </c>
      <c r="BI544" s="91" t="s">
        <v>148</v>
      </c>
      <c r="BJ544" s="91" t="s">
        <v>147</v>
      </c>
      <c r="BK544" s="92" t="s">
        <v>148</v>
      </c>
      <c r="BL544" s="143"/>
      <c r="BM544" s="68">
        <v>41228</v>
      </c>
      <c r="BN544" s="35"/>
      <c r="BO544" s="69" t="s">
        <v>150</v>
      </c>
      <c r="BP544" s="69" t="s">
        <v>148</v>
      </c>
      <c r="BQ544" s="69" t="s">
        <v>148</v>
      </c>
      <c r="BR544" s="69" t="s">
        <v>148</v>
      </c>
      <c r="BS544" s="69" t="s">
        <v>149</v>
      </c>
      <c r="BT544" s="70" t="s">
        <v>147</v>
      </c>
      <c r="BU544" s="143"/>
      <c r="BV544" s="68">
        <v>41258</v>
      </c>
      <c r="BW544" s="35"/>
      <c r="BX544" s="69" t="s">
        <v>156</v>
      </c>
      <c r="BY544" s="69" t="s">
        <v>148</v>
      </c>
      <c r="BZ544" s="69" t="s">
        <v>148</v>
      </c>
      <c r="CA544" s="69" t="s">
        <v>148</v>
      </c>
      <c r="CB544" s="69" t="s">
        <v>149</v>
      </c>
      <c r="CC544" s="70" t="s">
        <v>147</v>
      </c>
      <c r="CD544" s="1"/>
      <c r="CE544" s="1"/>
      <c r="CF544" s="1"/>
      <c r="CG544" s="1"/>
      <c r="CH544" s="1"/>
      <c r="CI544" s="1"/>
      <c r="CJ544" s="1"/>
      <c r="CK544" s="1"/>
    </row>
    <row r="545" spans="28:89" ht="15.5" x14ac:dyDescent="0.35">
      <c r="AB545" s="1"/>
      <c r="AC545" s="89">
        <v>41106</v>
      </c>
      <c r="AD545" s="90"/>
      <c r="AE545" s="91" t="s">
        <v>146</v>
      </c>
      <c r="AF545" s="91" t="s">
        <v>148</v>
      </c>
      <c r="AG545" s="91" t="s">
        <v>149</v>
      </c>
      <c r="AH545" s="91" t="s">
        <v>148</v>
      </c>
      <c r="AI545" s="91" t="s">
        <v>147</v>
      </c>
      <c r="AJ545" s="92" t="s">
        <v>148</v>
      </c>
      <c r="AK545" s="143"/>
      <c r="AL545" s="68">
        <v>41137</v>
      </c>
      <c r="AM545" s="35"/>
      <c r="AN545" s="69" t="s">
        <v>150</v>
      </c>
      <c r="AO545" s="69" t="s">
        <v>148</v>
      </c>
      <c r="AP545" s="87" t="s">
        <v>154</v>
      </c>
      <c r="AQ545" s="69" t="s">
        <v>148</v>
      </c>
      <c r="AR545" s="69" t="s">
        <v>147</v>
      </c>
      <c r="AS545" s="70" t="s">
        <v>148</v>
      </c>
      <c r="AT545" s="143"/>
      <c r="AU545" s="68">
        <v>41168</v>
      </c>
      <c r="AV545" s="35"/>
      <c r="AW545" s="69" t="s">
        <v>151</v>
      </c>
      <c r="AX545" s="87" t="s">
        <v>154</v>
      </c>
      <c r="AY545" s="69" t="s">
        <v>148</v>
      </c>
      <c r="AZ545" s="69" t="s">
        <v>148</v>
      </c>
      <c r="BA545" s="69" t="s">
        <v>149</v>
      </c>
      <c r="BB545" s="70" t="s">
        <v>147</v>
      </c>
      <c r="BC545" s="143"/>
      <c r="BD545" s="68">
        <v>41198</v>
      </c>
      <c r="BE545" s="35"/>
      <c r="BF545" s="69" t="s">
        <v>152</v>
      </c>
      <c r="BG545" s="69" t="s">
        <v>148</v>
      </c>
      <c r="BH545" s="69" t="s">
        <v>148</v>
      </c>
      <c r="BI545" s="69" t="s">
        <v>148</v>
      </c>
      <c r="BJ545" s="69" t="s">
        <v>149</v>
      </c>
      <c r="BK545" s="70" t="s">
        <v>147</v>
      </c>
      <c r="BL545" s="143"/>
      <c r="BM545" s="68">
        <v>41229</v>
      </c>
      <c r="BN545" s="35"/>
      <c r="BO545" s="69" t="s">
        <v>153</v>
      </c>
      <c r="BP545" s="69" t="s">
        <v>148</v>
      </c>
      <c r="BQ545" s="69" t="s">
        <v>148</v>
      </c>
      <c r="BR545" s="69" t="s">
        <v>148</v>
      </c>
      <c r="BS545" s="69" t="s">
        <v>149</v>
      </c>
      <c r="BT545" s="70" t="s">
        <v>147</v>
      </c>
      <c r="BU545" s="143"/>
      <c r="BV545" s="68">
        <v>41259</v>
      </c>
      <c r="BW545" s="35"/>
      <c r="BX545" s="69" t="s">
        <v>151</v>
      </c>
      <c r="BY545" s="69" t="s">
        <v>148</v>
      </c>
      <c r="BZ545" s="69" t="s">
        <v>148</v>
      </c>
      <c r="CA545" s="69" t="s">
        <v>148</v>
      </c>
      <c r="CB545" s="69" t="s">
        <v>149</v>
      </c>
      <c r="CC545" s="70" t="s">
        <v>147</v>
      </c>
      <c r="CD545" s="1"/>
      <c r="CE545" s="1"/>
      <c r="CF545" s="1"/>
      <c r="CG545" s="1"/>
      <c r="CH545" s="1"/>
      <c r="CI545" s="1"/>
      <c r="CJ545" s="1"/>
      <c r="CK545" s="1"/>
    </row>
    <row r="546" spans="28:89" ht="15.5" x14ac:dyDescent="0.35">
      <c r="AB546" s="1"/>
      <c r="AC546" s="68">
        <v>41107</v>
      </c>
      <c r="AD546" s="35"/>
      <c r="AE546" s="69" t="s">
        <v>152</v>
      </c>
      <c r="AF546" s="69" t="s">
        <v>148</v>
      </c>
      <c r="AG546" s="69" t="s">
        <v>149</v>
      </c>
      <c r="AH546" s="87" t="s">
        <v>154</v>
      </c>
      <c r="AI546" s="69" t="s">
        <v>147</v>
      </c>
      <c r="AJ546" s="70" t="s">
        <v>148</v>
      </c>
      <c r="AK546" s="143"/>
      <c r="AL546" s="68">
        <v>41138</v>
      </c>
      <c r="AM546" s="35"/>
      <c r="AN546" s="69" t="s">
        <v>153</v>
      </c>
      <c r="AO546" s="69" t="s">
        <v>148</v>
      </c>
      <c r="AP546" s="87" t="s">
        <v>154</v>
      </c>
      <c r="AQ546" s="69" t="s">
        <v>148</v>
      </c>
      <c r="AR546" s="69" t="s">
        <v>149</v>
      </c>
      <c r="AS546" s="70" t="s">
        <v>147</v>
      </c>
      <c r="AT546" s="143"/>
      <c r="AU546" s="89">
        <v>41169</v>
      </c>
      <c r="AV546" s="90"/>
      <c r="AW546" s="91" t="s">
        <v>146</v>
      </c>
      <c r="AX546" s="91" t="s">
        <v>148</v>
      </c>
      <c r="AY546" s="91" t="s">
        <v>148</v>
      </c>
      <c r="AZ546" s="91" t="s">
        <v>148</v>
      </c>
      <c r="BA546" s="91" t="s">
        <v>149</v>
      </c>
      <c r="BB546" s="92" t="s">
        <v>147</v>
      </c>
      <c r="BC546" s="143"/>
      <c r="BD546" s="68">
        <v>41199</v>
      </c>
      <c r="BE546" s="35"/>
      <c r="BF546" s="69" t="s">
        <v>155</v>
      </c>
      <c r="BG546" s="69" t="s">
        <v>148</v>
      </c>
      <c r="BH546" s="69" t="s">
        <v>148</v>
      </c>
      <c r="BI546" s="69" t="s">
        <v>148</v>
      </c>
      <c r="BJ546" s="69" t="s">
        <v>149</v>
      </c>
      <c r="BK546" s="70" t="s">
        <v>147</v>
      </c>
      <c r="BL546" s="143"/>
      <c r="BM546" s="68">
        <v>41230</v>
      </c>
      <c r="BN546" s="35"/>
      <c r="BO546" s="69" t="s">
        <v>156</v>
      </c>
      <c r="BP546" s="69" t="s">
        <v>147</v>
      </c>
      <c r="BQ546" s="69" t="s">
        <v>148</v>
      </c>
      <c r="BR546" s="69" t="s">
        <v>148</v>
      </c>
      <c r="BS546" s="69" t="s">
        <v>148</v>
      </c>
      <c r="BT546" s="70" t="s">
        <v>149</v>
      </c>
      <c r="BU546" s="143"/>
      <c r="BV546" s="89">
        <v>41260</v>
      </c>
      <c r="BW546" s="90"/>
      <c r="BX546" s="91" t="s">
        <v>146</v>
      </c>
      <c r="BY546" s="91" t="s">
        <v>147</v>
      </c>
      <c r="BZ546" s="91" t="s">
        <v>148</v>
      </c>
      <c r="CA546" s="91" t="s">
        <v>148</v>
      </c>
      <c r="CB546" s="91" t="s">
        <v>148</v>
      </c>
      <c r="CC546" s="92" t="s">
        <v>149</v>
      </c>
      <c r="CD546" s="1"/>
      <c r="CE546" s="1"/>
      <c r="CF546" s="1"/>
      <c r="CG546" s="1"/>
      <c r="CH546" s="1"/>
      <c r="CI546" s="1"/>
      <c r="CJ546" s="1"/>
      <c r="CK546" s="1"/>
    </row>
    <row r="547" spans="28:89" ht="15.5" x14ac:dyDescent="0.35">
      <c r="AB547" s="1"/>
      <c r="AC547" s="68">
        <v>41108</v>
      </c>
      <c r="AD547" s="35"/>
      <c r="AE547" s="69" t="s">
        <v>155</v>
      </c>
      <c r="AF547" s="69" t="s">
        <v>148</v>
      </c>
      <c r="AG547" s="69" t="s">
        <v>148</v>
      </c>
      <c r="AH547" s="87" t="s">
        <v>154</v>
      </c>
      <c r="AI547" s="69" t="s">
        <v>149</v>
      </c>
      <c r="AJ547" s="70" t="s">
        <v>147</v>
      </c>
      <c r="AK547" s="143"/>
      <c r="AL547" s="68">
        <v>41139</v>
      </c>
      <c r="AM547" s="35"/>
      <c r="AN547" s="69" t="s">
        <v>156</v>
      </c>
      <c r="AO547" s="69" t="s">
        <v>148</v>
      </c>
      <c r="AP547" s="87" t="s">
        <v>154</v>
      </c>
      <c r="AQ547" s="69" t="s">
        <v>148</v>
      </c>
      <c r="AR547" s="69" t="s">
        <v>149</v>
      </c>
      <c r="AS547" s="70" t="s">
        <v>147</v>
      </c>
      <c r="AT547" s="143"/>
      <c r="AU547" s="68">
        <v>41170</v>
      </c>
      <c r="AV547" s="35"/>
      <c r="AW547" s="69" t="s">
        <v>152</v>
      </c>
      <c r="AX547" s="87" t="s">
        <v>154</v>
      </c>
      <c r="AY547" s="69" t="s">
        <v>148</v>
      </c>
      <c r="AZ547" s="69" t="s">
        <v>148</v>
      </c>
      <c r="BA547" s="69" t="s">
        <v>148</v>
      </c>
      <c r="BB547" s="70" t="s">
        <v>149</v>
      </c>
      <c r="BC547" s="143"/>
      <c r="BD547" s="68">
        <v>41200</v>
      </c>
      <c r="BE547" s="35"/>
      <c r="BF547" s="69" t="s">
        <v>150</v>
      </c>
      <c r="BG547" s="69" t="s">
        <v>147</v>
      </c>
      <c r="BH547" s="69" t="s">
        <v>148</v>
      </c>
      <c r="BI547" s="69" t="s">
        <v>148</v>
      </c>
      <c r="BJ547" s="69" t="s">
        <v>148</v>
      </c>
      <c r="BK547" s="70" t="s">
        <v>149</v>
      </c>
      <c r="BL547" s="143"/>
      <c r="BM547" s="68">
        <v>41231</v>
      </c>
      <c r="BN547" s="35"/>
      <c r="BO547" s="69" t="s">
        <v>151</v>
      </c>
      <c r="BP547" s="69" t="s">
        <v>147</v>
      </c>
      <c r="BQ547" s="69" t="s">
        <v>148</v>
      </c>
      <c r="BR547" s="69" t="s">
        <v>148</v>
      </c>
      <c r="BS547" s="69" t="s">
        <v>148</v>
      </c>
      <c r="BT547" s="70" t="s">
        <v>149</v>
      </c>
      <c r="BU547" s="143"/>
      <c r="BV547" s="68">
        <v>41261</v>
      </c>
      <c r="BW547" s="35"/>
      <c r="BX547" s="69" t="s">
        <v>152</v>
      </c>
      <c r="BY547" s="69" t="s">
        <v>147</v>
      </c>
      <c r="BZ547" s="69" t="s">
        <v>148</v>
      </c>
      <c r="CA547" s="69" t="s">
        <v>148</v>
      </c>
      <c r="CB547" s="69" t="s">
        <v>148</v>
      </c>
      <c r="CC547" s="70" t="s">
        <v>149</v>
      </c>
      <c r="CD547" s="1"/>
      <c r="CE547" s="1"/>
      <c r="CF547" s="1"/>
      <c r="CG547" s="1"/>
      <c r="CH547" s="1"/>
      <c r="CI547" s="1"/>
      <c r="CJ547" s="1"/>
      <c r="CK547" s="1"/>
    </row>
    <row r="548" spans="28:89" ht="15.5" x14ac:dyDescent="0.35">
      <c r="AB548" s="1"/>
      <c r="AC548" s="68">
        <v>41109</v>
      </c>
      <c r="AD548" s="35"/>
      <c r="AE548" s="69" t="s">
        <v>150</v>
      </c>
      <c r="AF548" s="69" t="s">
        <v>148</v>
      </c>
      <c r="AG548" s="69" t="s">
        <v>148</v>
      </c>
      <c r="AH548" s="87" t="s">
        <v>154</v>
      </c>
      <c r="AI548" s="69" t="s">
        <v>149</v>
      </c>
      <c r="AJ548" s="70" t="s">
        <v>147</v>
      </c>
      <c r="AK548" s="143"/>
      <c r="AL548" s="68">
        <v>41140</v>
      </c>
      <c r="AM548" s="35"/>
      <c r="AN548" s="69" t="s">
        <v>151</v>
      </c>
      <c r="AO548" s="69" t="s">
        <v>147</v>
      </c>
      <c r="AP548" s="87" t="s">
        <v>154</v>
      </c>
      <c r="AQ548" s="69" t="s">
        <v>148</v>
      </c>
      <c r="AR548" s="69" t="s">
        <v>148</v>
      </c>
      <c r="AS548" s="70" t="s">
        <v>149</v>
      </c>
      <c r="AT548" s="143"/>
      <c r="AU548" s="68">
        <v>41171</v>
      </c>
      <c r="AV548" s="35"/>
      <c r="AW548" s="69" t="s">
        <v>155</v>
      </c>
      <c r="AX548" s="87" t="s">
        <v>154</v>
      </c>
      <c r="AY548" s="69" t="s">
        <v>148</v>
      </c>
      <c r="AZ548" s="69" t="s">
        <v>148</v>
      </c>
      <c r="BA548" s="69" t="s">
        <v>148</v>
      </c>
      <c r="BB548" s="70" t="s">
        <v>149</v>
      </c>
      <c r="BC548" s="143"/>
      <c r="BD548" s="68">
        <v>41201</v>
      </c>
      <c r="BE548" s="35"/>
      <c r="BF548" s="69" t="s">
        <v>153</v>
      </c>
      <c r="BG548" s="69" t="s">
        <v>147</v>
      </c>
      <c r="BH548" s="69" t="s">
        <v>148</v>
      </c>
      <c r="BI548" s="69" t="s">
        <v>148</v>
      </c>
      <c r="BJ548" s="69" t="s">
        <v>148</v>
      </c>
      <c r="BK548" s="70" t="s">
        <v>149</v>
      </c>
      <c r="BL548" s="143"/>
      <c r="BM548" s="89">
        <v>41232</v>
      </c>
      <c r="BN548" s="90"/>
      <c r="BO548" s="91" t="s">
        <v>146</v>
      </c>
      <c r="BP548" s="91" t="s">
        <v>149</v>
      </c>
      <c r="BQ548" s="91" t="s">
        <v>148</v>
      </c>
      <c r="BR548" s="91" t="s">
        <v>147</v>
      </c>
      <c r="BS548" s="91" t="s">
        <v>148</v>
      </c>
      <c r="BT548" s="92" t="s">
        <v>148</v>
      </c>
      <c r="BU548" s="143"/>
      <c r="BV548" s="68">
        <v>41262</v>
      </c>
      <c r="BW548" s="35"/>
      <c r="BX548" s="69" t="s">
        <v>155</v>
      </c>
      <c r="BY548" s="69" t="s">
        <v>149</v>
      </c>
      <c r="BZ548" s="69" t="s">
        <v>148</v>
      </c>
      <c r="CA548" s="69" t="s">
        <v>147</v>
      </c>
      <c r="CB548" s="69" t="s">
        <v>148</v>
      </c>
      <c r="CC548" s="70" t="s">
        <v>148</v>
      </c>
      <c r="CD548" s="1"/>
      <c r="CE548" s="1"/>
      <c r="CF548" s="1"/>
      <c r="CG548" s="1"/>
      <c r="CH548" s="1"/>
      <c r="CI548" s="1"/>
      <c r="CJ548" s="1"/>
      <c r="CK548" s="1"/>
    </row>
    <row r="549" spans="28:89" ht="15.5" x14ac:dyDescent="0.35">
      <c r="AB549" s="1"/>
      <c r="AC549" s="68">
        <v>41110</v>
      </c>
      <c r="AD549" s="36"/>
      <c r="AE549" s="69" t="s">
        <v>153</v>
      </c>
      <c r="AF549" s="69" t="s">
        <v>147</v>
      </c>
      <c r="AG549" s="69" t="s">
        <v>148</v>
      </c>
      <c r="AH549" s="87" t="s">
        <v>154</v>
      </c>
      <c r="AI549" s="69" t="s">
        <v>148</v>
      </c>
      <c r="AJ549" s="70" t="s">
        <v>149</v>
      </c>
      <c r="AK549" s="143"/>
      <c r="AL549" s="89">
        <v>41141</v>
      </c>
      <c r="AM549" s="105"/>
      <c r="AN549" s="91" t="s">
        <v>146</v>
      </c>
      <c r="AO549" s="91" t="s">
        <v>147</v>
      </c>
      <c r="AP549" s="91" t="s">
        <v>148</v>
      </c>
      <c r="AQ549" s="91" t="s">
        <v>148</v>
      </c>
      <c r="AR549" s="91" t="s">
        <v>148</v>
      </c>
      <c r="AS549" s="92" t="s">
        <v>149</v>
      </c>
      <c r="AT549" s="143"/>
      <c r="AU549" s="68">
        <v>41172</v>
      </c>
      <c r="AV549" s="36"/>
      <c r="AW549" s="69" t="s">
        <v>150</v>
      </c>
      <c r="AX549" s="87" t="s">
        <v>154</v>
      </c>
      <c r="AY549" s="69" t="s">
        <v>148</v>
      </c>
      <c r="AZ549" s="69" t="s">
        <v>147</v>
      </c>
      <c r="BA549" s="69" t="s">
        <v>148</v>
      </c>
      <c r="BB549" s="70" t="s">
        <v>148</v>
      </c>
      <c r="BC549" s="143"/>
      <c r="BD549" s="68">
        <v>41202</v>
      </c>
      <c r="BE549" s="36"/>
      <c r="BF549" s="69" t="s">
        <v>156</v>
      </c>
      <c r="BG549" s="69" t="s">
        <v>149</v>
      </c>
      <c r="BH549" s="69" t="s">
        <v>148</v>
      </c>
      <c r="BI549" s="69" t="s">
        <v>147</v>
      </c>
      <c r="BJ549" s="69" t="s">
        <v>148</v>
      </c>
      <c r="BK549" s="70" t="s">
        <v>148</v>
      </c>
      <c r="BL549" s="143"/>
      <c r="BM549" s="68">
        <v>41233</v>
      </c>
      <c r="BN549" s="36"/>
      <c r="BO549" s="69" t="s">
        <v>152</v>
      </c>
      <c r="BP549" s="69" t="s">
        <v>149</v>
      </c>
      <c r="BQ549" s="69" t="s">
        <v>148</v>
      </c>
      <c r="BR549" s="69" t="s">
        <v>147</v>
      </c>
      <c r="BS549" s="69" t="s">
        <v>148</v>
      </c>
      <c r="BT549" s="70" t="s">
        <v>148</v>
      </c>
      <c r="BU549" s="143"/>
      <c r="BV549" s="68">
        <v>41263</v>
      </c>
      <c r="BW549" s="36"/>
      <c r="BX549" s="69" t="s">
        <v>150</v>
      </c>
      <c r="BY549" s="69" t="s">
        <v>149</v>
      </c>
      <c r="BZ549" s="69" t="s">
        <v>148</v>
      </c>
      <c r="CA549" s="69" t="s">
        <v>147</v>
      </c>
      <c r="CB549" s="69" t="s">
        <v>148</v>
      </c>
      <c r="CC549" s="70" t="s">
        <v>148</v>
      </c>
      <c r="CD549" s="1"/>
      <c r="CE549" s="1"/>
      <c r="CF549" s="1"/>
      <c r="CG549" s="1"/>
      <c r="CH549" s="1"/>
      <c r="CI549" s="1"/>
      <c r="CJ549" s="1"/>
      <c r="CK549" s="1"/>
    </row>
    <row r="550" spans="28:89" ht="15.5" x14ac:dyDescent="0.35">
      <c r="AB550" s="1"/>
      <c r="AC550" s="68">
        <v>41111</v>
      </c>
      <c r="AD550" s="35"/>
      <c r="AE550" s="69" t="s">
        <v>156</v>
      </c>
      <c r="AF550" s="69" t="s">
        <v>147</v>
      </c>
      <c r="AG550" s="69" t="s">
        <v>148</v>
      </c>
      <c r="AH550" s="87" t="s">
        <v>154</v>
      </c>
      <c r="AI550" s="69" t="s">
        <v>148</v>
      </c>
      <c r="AJ550" s="70" t="s">
        <v>149</v>
      </c>
      <c r="AK550" s="143"/>
      <c r="AL550" s="68">
        <v>41142</v>
      </c>
      <c r="AM550" s="35"/>
      <c r="AN550" s="69" t="s">
        <v>152</v>
      </c>
      <c r="AO550" s="69" t="s">
        <v>149</v>
      </c>
      <c r="AP550" s="87" t="s">
        <v>154</v>
      </c>
      <c r="AQ550" s="69" t="s">
        <v>147</v>
      </c>
      <c r="AR550" s="69" t="s">
        <v>148</v>
      </c>
      <c r="AS550" s="70" t="s">
        <v>148</v>
      </c>
      <c r="AT550" s="143"/>
      <c r="AU550" s="68">
        <v>41173</v>
      </c>
      <c r="AV550" s="35"/>
      <c r="AW550" s="69" t="s">
        <v>153</v>
      </c>
      <c r="AX550" s="87" t="s">
        <v>154</v>
      </c>
      <c r="AY550" s="69" t="s">
        <v>148</v>
      </c>
      <c r="AZ550" s="69" t="s">
        <v>147</v>
      </c>
      <c r="BA550" s="69" t="s">
        <v>148</v>
      </c>
      <c r="BB550" s="70" t="s">
        <v>148</v>
      </c>
      <c r="BC550" s="143"/>
      <c r="BD550" s="68">
        <v>41203</v>
      </c>
      <c r="BE550" s="35"/>
      <c r="BF550" s="69" t="s">
        <v>151</v>
      </c>
      <c r="BG550" s="69" t="s">
        <v>149</v>
      </c>
      <c r="BH550" s="69" t="s">
        <v>148</v>
      </c>
      <c r="BI550" s="69" t="s">
        <v>147</v>
      </c>
      <c r="BJ550" s="69" t="s">
        <v>148</v>
      </c>
      <c r="BK550" s="70" t="s">
        <v>148</v>
      </c>
      <c r="BL550" s="143"/>
      <c r="BM550" s="68">
        <v>41234</v>
      </c>
      <c r="BN550" s="35"/>
      <c r="BO550" s="69" t="s">
        <v>155</v>
      </c>
      <c r="BP550" s="69" t="s">
        <v>148</v>
      </c>
      <c r="BQ550" s="69" t="s">
        <v>147</v>
      </c>
      <c r="BR550" s="69" t="s">
        <v>149</v>
      </c>
      <c r="BS550" s="69" t="s">
        <v>148</v>
      </c>
      <c r="BT550" s="70" t="s">
        <v>148</v>
      </c>
      <c r="BU550" s="143"/>
      <c r="BV550" s="68">
        <v>41264</v>
      </c>
      <c r="BW550" s="35"/>
      <c r="BX550" s="69" t="s">
        <v>153</v>
      </c>
      <c r="BY550" s="69" t="s">
        <v>148</v>
      </c>
      <c r="BZ550" s="69" t="s">
        <v>147</v>
      </c>
      <c r="CA550" s="69" t="s">
        <v>149</v>
      </c>
      <c r="CB550" s="69" t="s">
        <v>148</v>
      </c>
      <c r="CC550" s="70" t="s">
        <v>148</v>
      </c>
      <c r="CD550" s="1"/>
      <c r="CE550" s="1"/>
      <c r="CF550" s="1"/>
      <c r="CG550" s="1"/>
      <c r="CH550" s="1"/>
      <c r="CI550" s="1"/>
      <c r="CJ550" s="1"/>
      <c r="CK550" s="1"/>
    </row>
    <row r="551" spans="28:89" ht="15.5" x14ac:dyDescent="0.35">
      <c r="AB551" s="1"/>
      <c r="AC551" s="68">
        <v>41112</v>
      </c>
      <c r="AD551" s="35"/>
      <c r="AE551" s="69" t="s">
        <v>151</v>
      </c>
      <c r="AF551" s="69" t="s">
        <v>149</v>
      </c>
      <c r="AG551" s="69" t="s">
        <v>148</v>
      </c>
      <c r="AH551" s="87" t="s">
        <v>154</v>
      </c>
      <c r="AI551" s="69" t="s">
        <v>148</v>
      </c>
      <c r="AJ551" s="70" t="s">
        <v>148</v>
      </c>
      <c r="AK551" s="143"/>
      <c r="AL551" s="68">
        <v>41143</v>
      </c>
      <c r="AM551" s="35"/>
      <c r="AN551" s="69" t="s">
        <v>155</v>
      </c>
      <c r="AO551" s="69" t="s">
        <v>149</v>
      </c>
      <c r="AP551" s="87" t="s">
        <v>154</v>
      </c>
      <c r="AQ551" s="69" t="s">
        <v>147</v>
      </c>
      <c r="AR551" s="69" t="s">
        <v>148</v>
      </c>
      <c r="AS551" s="70" t="s">
        <v>148</v>
      </c>
      <c r="AT551" s="143"/>
      <c r="AU551" s="68">
        <v>41174</v>
      </c>
      <c r="AV551" s="35"/>
      <c r="AW551" s="69" t="s">
        <v>156</v>
      </c>
      <c r="AX551" s="87" t="s">
        <v>154</v>
      </c>
      <c r="AY551" s="69" t="s">
        <v>147</v>
      </c>
      <c r="AZ551" s="69" t="s">
        <v>149</v>
      </c>
      <c r="BA551" s="69" t="s">
        <v>148</v>
      </c>
      <c r="BB551" s="70" t="s">
        <v>148</v>
      </c>
      <c r="BC551" s="143"/>
      <c r="BD551" s="89">
        <v>41204</v>
      </c>
      <c r="BE551" s="90"/>
      <c r="BF551" s="91" t="s">
        <v>146</v>
      </c>
      <c r="BG551" s="91" t="s">
        <v>148</v>
      </c>
      <c r="BH551" s="91" t="s">
        <v>147</v>
      </c>
      <c r="BI551" s="91" t="s">
        <v>149</v>
      </c>
      <c r="BJ551" s="91" t="s">
        <v>148</v>
      </c>
      <c r="BK551" s="92" t="s">
        <v>148</v>
      </c>
      <c r="BL551" s="143"/>
      <c r="BM551" s="68">
        <v>41235</v>
      </c>
      <c r="BN551" s="35"/>
      <c r="BO551" s="69" t="s">
        <v>150</v>
      </c>
      <c r="BP551" s="69" t="s">
        <v>148</v>
      </c>
      <c r="BQ551" s="69" t="s">
        <v>147</v>
      </c>
      <c r="BR551" s="69" t="s">
        <v>149</v>
      </c>
      <c r="BS551" s="69" t="s">
        <v>148</v>
      </c>
      <c r="BT551" s="70" t="s">
        <v>148</v>
      </c>
      <c r="BU551" s="143"/>
      <c r="BV551" s="68">
        <v>41265</v>
      </c>
      <c r="BW551" s="35"/>
      <c r="BX551" s="69" t="s">
        <v>156</v>
      </c>
      <c r="BY551" s="69" t="s">
        <v>148</v>
      </c>
      <c r="BZ551" s="69" t="s">
        <v>147</v>
      </c>
      <c r="CA551" s="69" t="s">
        <v>149</v>
      </c>
      <c r="CB551" s="69" t="s">
        <v>148</v>
      </c>
      <c r="CC551" s="70" t="s">
        <v>148</v>
      </c>
      <c r="CD551" s="1"/>
      <c r="CE551" s="1"/>
      <c r="CF551" s="1"/>
      <c r="CG551" s="1"/>
      <c r="CH551" s="1"/>
      <c r="CI551" s="1"/>
      <c r="CJ551" s="1"/>
      <c r="CK551" s="1"/>
    </row>
    <row r="552" spans="28:89" ht="15.5" x14ac:dyDescent="0.35">
      <c r="AB552" s="1"/>
      <c r="AC552" s="89">
        <v>41113</v>
      </c>
      <c r="AD552" s="90"/>
      <c r="AE552" s="91" t="s">
        <v>146</v>
      </c>
      <c r="AF552" s="91" t="s">
        <v>149</v>
      </c>
      <c r="AG552" s="91" t="s">
        <v>148</v>
      </c>
      <c r="AH552" s="91" t="s">
        <v>148</v>
      </c>
      <c r="AI552" s="91" t="s">
        <v>148</v>
      </c>
      <c r="AJ552" s="92" t="s">
        <v>148</v>
      </c>
      <c r="AK552" s="143"/>
      <c r="AL552" s="68">
        <v>41144</v>
      </c>
      <c r="AM552" s="35"/>
      <c r="AN552" s="69" t="s">
        <v>150</v>
      </c>
      <c r="AO552" s="69" t="s">
        <v>148</v>
      </c>
      <c r="AP552" s="87" t="s">
        <v>154</v>
      </c>
      <c r="AQ552" s="69" t="s">
        <v>149</v>
      </c>
      <c r="AR552" s="69" t="s">
        <v>148</v>
      </c>
      <c r="AS552" s="70" t="s">
        <v>148</v>
      </c>
      <c r="AT552" s="143"/>
      <c r="AU552" s="68">
        <v>41175</v>
      </c>
      <c r="AV552" s="35"/>
      <c r="AW552" s="69" t="s">
        <v>151</v>
      </c>
      <c r="AX552" s="87" t="s">
        <v>154</v>
      </c>
      <c r="AY552" s="69" t="s">
        <v>147</v>
      </c>
      <c r="AZ552" s="69" t="s">
        <v>149</v>
      </c>
      <c r="BA552" s="69" t="s">
        <v>148</v>
      </c>
      <c r="BB552" s="70" t="s">
        <v>148</v>
      </c>
      <c r="BC552" s="143"/>
      <c r="BD552" s="68">
        <v>41205</v>
      </c>
      <c r="BE552" s="35"/>
      <c r="BF552" s="69" t="s">
        <v>152</v>
      </c>
      <c r="BG552" s="69" t="s">
        <v>148</v>
      </c>
      <c r="BH552" s="69" t="s">
        <v>147</v>
      </c>
      <c r="BI552" s="69" t="s">
        <v>149</v>
      </c>
      <c r="BJ552" s="69" t="s">
        <v>148</v>
      </c>
      <c r="BK552" s="70" t="s">
        <v>148</v>
      </c>
      <c r="BL552" s="143"/>
      <c r="BM552" s="68">
        <v>41236</v>
      </c>
      <c r="BN552" s="35"/>
      <c r="BO552" s="69" t="s">
        <v>153</v>
      </c>
      <c r="BP552" s="69" t="s">
        <v>148</v>
      </c>
      <c r="BQ552" s="69" t="s">
        <v>149</v>
      </c>
      <c r="BR552" s="69" t="s">
        <v>148</v>
      </c>
      <c r="BS552" s="69" t="s">
        <v>147</v>
      </c>
      <c r="BT552" s="70" t="s">
        <v>148</v>
      </c>
      <c r="BU552" s="143"/>
      <c r="BV552" s="68">
        <v>41266</v>
      </c>
      <c r="BW552" s="35"/>
      <c r="BX552" s="69" t="s">
        <v>151</v>
      </c>
      <c r="BY552" s="69" t="s">
        <v>148</v>
      </c>
      <c r="BZ552" s="69" t="s">
        <v>149</v>
      </c>
      <c r="CA552" s="69" t="s">
        <v>148</v>
      </c>
      <c r="CB552" s="69" t="s">
        <v>147</v>
      </c>
      <c r="CC552" s="70" t="s">
        <v>148</v>
      </c>
      <c r="CD552" s="1"/>
      <c r="CE552" s="1"/>
      <c r="CF552" s="1"/>
      <c r="CG552" s="1"/>
      <c r="CH552" s="1"/>
      <c r="CI552" s="1"/>
      <c r="CJ552" s="1"/>
      <c r="CK552" s="1"/>
    </row>
    <row r="553" spans="28:89" ht="15.5" x14ac:dyDescent="0.35">
      <c r="AB553" s="1"/>
      <c r="AC553" s="68">
        <v>41114</v>
      </c>
      <c r="AD553" s="35"/>
      <c r="AE553" s="69" t="s">
        <v>152</v>
      </c>
      <c r="AF553" s="69" t="s">
        <v>148</v>
      </c>
      <c r="AG553" s="69" t="s">
        <v>147</v>
      </c>
      <c r="AH553" s="87" t="s">
        <v>154</v>
      </c>
      <c r="AI553" s="69" t="s">
        <v>148</v>
      </c>
      <c r="AJ553" s="70" t="s">
        <v>148</v>
      </c>
      <c r="AK553" s="143"/>
      <c r="AL553" s="68">
        <v>41145</v>
      </c>
      <c r="AM553" s="35"/>
      <c r="AN553" s="69" t="s">
        <v>153</v>
      </c>
      <c r="AO553" s="69" t="s">
        <v>148</v>
      </c>
      <c r="AP553" s="87" t="s">
        <v>154</v>
      </c>
      <c r="AQ553" s="69" t="s">
        <v>149</v>
      </c>
      <c r="AR553" s="69" t="s">
        <v>148</v>
      </c>
      <c r="AS553" s="70" t="s">
        <v>148</v>
      </c>
      <c r="AT553" s="143"/>
      <c r="AU553" s="89">
        <v>41176</v>
      </c>
      <c r="AV553" s="90"/>
      <c r="AW553" s="91" t="s">
        <v>146</v>
      </c>
      <c r="AX553" s="91" t="s">
        <v>148</v>
      </c>
      <c r="AY553" s="91" t="s">
        <v>149</v>
      </c>
      <c r="AZ553" s="91" t="s">
        <v>148</v>
      </c>
      <c r="BA553" s="91" t="s">
        <v>147</v>
      </c>
      <c r="BB553" s="92" t="s">
        <v>148</v>
      </c>
      <c r="BC553" s="143"/>
      <c r="BD553" s="68">
        <v>41206</v>
      </c>
      <c r="BE553" s="35"/>
      <c r="BF553" s="69" t="s">
        <v>155</v>
      </c>
      <c r="BG553" s="69" t="s">
        <v>148</v>
      </c>
      <c r="BH553" s="69" t="s">
        <v>149</v>
      </c>
      <c r="BI553" s="69" t="s">
        <v>148</v>
      </c>
      <c r="BJ553" s="69" t="s">
        <v>147</v>
      </c>
      <c r="BK553" s="70" t="s">
        <v>148</v>
      </c>
      <c r="BL553" s="143"/>
      <c r="BM553" s="68">
        <v>41237</v>
      </c>
      <c r="BN553" s="35"/>
      <c r="BO553" s="69" t="s">
        <v>156</v>
      </c>
      <c r="BP553" s="69" t="s">
        <v>148</v>
      </c>
      <c r="BQ553" s="69" t="s">
        <v>149</v>
      </c>
      <c r="BR553" s="69" t="s">
        <v>148</v>
      </c>
      <c r="BS553" s="69" t="s">
        <v>147</v>
      </c>
      <c r="BT553" s="70" t="s">
        <v>148</v>
      </c>
      <c r="BU553" s="143"/>
      <c r="BV553" s="89">
        <v>41267</v>
      </c>
      <c r="BW553" s="90"/>
      <c r="BX553" s="91" t="s">
        <v>146</v>
      </c>
      <c r="BY553" s="91" t="s">
        <v>148</v>
      </c>
      <c r="BZ553" s="91" t="s">
        <v>149</v>
      </c>
      <c r="CA553" s="91" t="s">
        <v>148</v>
      </c>
      <c r="CB553" s="91" t="s">
        <v>147</v>
      </c>
      <c r="CC553" s="92" t="s">
        <v>148</v>
      </c>
      <c r="CD553" s="1"/>
      <c r="CE553" s="1"/>
      <c r="CF553" s="1"/>
      <c r="CG553" s="1"/>
      <c r="CH553" s="1"/>
      <c r="CI553" s="1"/>
      <c r="CJ553" s="1"/>
      <c r="CK553" s="1"/>
    </row>
    <row r="554" spans="28:89" ht="15.5" x14ac:dyDescent="0.35">
      <c r="AB554" s="1"/>
      <c r="AC554" s="68">
        <v>41115</v>
      </c>
      <c r="AD554" s="35"/>
      <c r="AE554" s="69" t="s">
        <v>155</v>
      </c>
      <c r="AF554" s="69" t="s">
        <v>148</v>
      </c>
      <c r="AG554" s="69" t="s">
        <v>147</v>
      </c>
      <c r="AH554" s="87" t="s">
        <v>154</v>
      </c>
      <c r="AI554" s="69" t="s">
        <v>148</v>
      </c>
      <c r="AJ554" s="70" t="s">
        <v>148</v>
      </c>
      <c r="AK554" s="143"/>
      <c r="AL554" s="68">
        <v>41146</v>
      </c>
      <c r="AM554" s="35"/>
      <c r="AN554" s="69" t="s">
        <v>156</v>
      </c>
      <c r="AO554" s="69" t="s">
        <v>148</v>
      </c>
      <c r="AP554" s="87" t="s">
        <v>154</v>
      </c>
      <c r="AQ554" s="69" t="s">
        <v>148</v>
      </c>
      <c r="AR554" s="69" t="s">
        <v>147</v>
      </c>
      <c r="AS554" s="70" t="s">
        <v>148</v>
      </c>
      <c r="AT554" s="143"/>
      <c r="AU554" s="68">
        <v>41177</v>
      </c>
      <c r="AV554" s="35"/>
      <c r="AW554" s="69" t="s">
        <v>152</v>
      </c>
      <c r="AX554" s="87" t="s">
        <v>154</v>
      </c>
      <c r="AY554" s="69" t="s">
        <v>149</v>
      </c>
      <c r="AZ554" s="69" t="s">
        <v>148</v>
      </c>
      <c r="BA554" s="69" t="s">
        <v>147</v>
      </c>
      <c r="BB554" s="70" t="s">
        <v>148</v>
      </c>
      <c r="BC554" s="143"/>
      <c r="BD554" s="68">
        <v>41207</v>
      </c>
      <c r="BE554" s="35"/>
      <c r="BF554" s="69" t="s">
        <v>150</v>
      </c>
      <c r="BG554" s="69" t="s">
        <v>148</v>
      </c>
      <c r="BH554" s="69" t="s">
        <v>149</v>
      </c>
      <c r="BI554" s="69" t="s">
        <v>148</v>
      </c>
      <c r="BJ554" s="69" t="s">
        <v>147</v>
      </c>
      <c r="BK554" s="70" t="s">
        <v>148</v>
      </c>
      <c r="BL554" s="143"/>
      <c r="BM554" s="68">
        <v>41238</v>
      </c>
      <c r="BN554" s="35"/>
      <c r="BO554" s="69" t="s">
        <v>151</v>
      </c>
      <c r="BP554" s="69" t="s">
        <v>148</v>
      </c>
      <c r="BQ554" s="69" t="s">
        <v>148</v>
      </c>
      <c r="BR554" s="69" t="s">
        <v>148</v>
      </c>
      <c r="BS554" s="69" t="s">
        <v>149</v>
      </c>
      <c r="BT554" s="70" t="s">
        <v>147</v>
      </c>
      <c r="BU554" s="143"/>
      <c r="BV554" s="89">
        <v>41268</v>
      </c>
      <c r="BW554" s="90"/>
      <c r="BX554" s="91" t="s">
        <v>152</v>
      </c>
      <c r="BY554" s="91" t="s">
        <v>148</v>
      </c>
      <c r="BZ554" s="91" t="s">
        <v>148</v>
      </c>
      <c r="CA554" s="91" t="s">
        <v>148</v>
      </c>
      <c r="CB554" s="91" t="s">
        <v>149</v>
      </c>
      <c r="CC554" s="92" t="s">
        <v>147</v>
      </c>
      <c r="CD554" s="1"/>
      <c r="CE554" s="1"/>
      <c r="CF554" s="1"/>
      <c r="CG554" s="1"/>
      <c r="CH554" s="1"/>
      <c r="CI554" s="1"/>
      <c r="CJ554" s="1"/>
      <c r="CK554" s="1"/>
    </row>
    <row r="555" spans="28:89" ht="15.5" x14ac:dyDescent="0.35">
      <c r="AB555" s="1"/>
      <c r="AC555" s="68">
        <v>41116</v>
      </c>
      <c r="AD555" s="35"/>
      <c r="AE555" s="69" t="s">
        <v>150</v>
      </c>
      <c r="AF555" s="69" t="s">
        <v>148</v>
      </c>
      <c r="AG555" s="69" t="s">
        <v>149</v>
      </c>
      <c r="AH555" s="87" t="s">
        <v>154</v>
      </c>
      <c r="AI555" s="69" t="s">
        <v>147</v>
      </c>
      <c r="AJ555" s="70" t="s">
        <v>148</v>
      </c>
      <c r="AK555" s="143"/>
      <c r="AL555" s="68">
        <v>41147</v>
      </c>
      <c r="AM555" s="35"/>
      <c r="AN555" s="69" t="s">
        <v>151</v>
      </c>
      <c r="AO555" s="69" t="s">
        <v>148</v>
      </c>
      <c r="AP555" s="87" t="s">
        <v>154</v>
      </c>
      <c r="AQ555" s="69" t="s">
        <v>148</v>
      </c>
      <c r="AR555" s="69" t="s">
        <v>147</v>
      </c>
      <c r="AS555" s="70" t="s">
        <v>148</v>
      </c>
      <c r="AT555" s="143"/>
      <c r="AU555" s="68">
        <v>41178</v>
      </c>
      <c r="AV555" s="35"/>
      <c r="AW555" s="69" t="s">
        <v>155</v>
      </c>
      <c r="AX555" s="87" t="s">
        <v>154</v>
      </c>
      <c r="AY555" s="69" t="s">
        <v>148</v>
      </c>
      <c r="AZ555" s="69" t="s">
        <v>148</v>
      </c>
      <c r="BA555" s="69" t="s">
        <v>149</v>
      </c>
      <c r="BB555" s="70" t="s">
        <v>147</v>
      </c>
      <c r="BC555" s="143"/>
      <c r="BD555" s="68">
        <v>41208</v>
      </c>
      <c r="BE555" s="35"/>
      <c r="BF555" s="69" t="s">
        <v>153</v>
      </c>
      <c r="BG555" s="69" t="s">
        <v>148</v>
      </c>
      <c r="BH555" s="69" t="s">
        <v>148</v>
      </c>
      <c r="BI555" s="69" t="s">
        <v>148</v>
      </c>
      <c r="BJ555" s="69" t="s">
        <v>149</v>
      </c>
      <c r="BK555" s="70" t="s">
        <v>147</v>
      </c>
      <c r="BL555" s="143"/>
      <c r="BM555" s="89">
        <v>41239</v>
      </c>
      <c r="BN555" s="90"/>
      <c r="BO555" s="91" t="s">
        <v>146</v>
      </c>
      <c r="BP555" s="91" t="s">
        <v>148</v>
      </c>
      <c r="BQ555" s="91" t="s">
        <v>148</v>
      </c>
      <c r="BR555" s="91" t="s">
        <v>148</v>
      </c>
      <c r="BS555" s="91" t="s">
        <v>149</v>
      </c>
      <c r="BT555" s="92" t="s">
        <v>147</v>
      </c>
      <c r="BU555" s="143"/>
      <c r="BV555" s="89">
        <v>41269</v>
      </c>
      <c r="BW555" s="90"/>
      <c r="BX555" s="91" t="s">
        <v>155</v>
      </c>
      <c r="BY555" s="91" t="s">
        <v>148</v>
      </c>
      <c r="BZ555" s="91" t="s">
        <v>148</v>
      </c>
      <c r="CA555" s="91" t="s">
        <v>148</v>
      </c>
      <c r="CB555" s="91" t="s">
        <v>149</v>
      </c>
      <c r="CC555" s="92" t="s">
        <v>147</v>
      </c>
      <c r="CD555" s="1"/>
      <c r="CE555" s="1"/>
      <c r="CF555" s="1"/>
      <c r="CG555" s="1"/>
      <c r="CH555" s="1"/>
      <c r="CI555" s="1"/>
      <c r="CJ555" s="1"/>
      <c r="CK555" s="1"/>
    </row>
    <row r="556" spans="28:89" ht="15.5" x14ac:dyDescent="0.35">
      <c r="AB556" s="1"/>
      <c r="AC556" s="68">
        <v>41117</v>
      </c>
      <c r="AD556" s="36"/>
      <c r="AE556" s="69" t="s">
        <v>153</v>
      </c>
      <c r="AF556" s="69" t="s">
        <v>148</v>
      </c>
      <c r="AG556" s="69" t="s">
        <v>149</v>
      </c>
      <c r="AH556" s="87" t="s">
        <v>154</v>
      </c>
      <c r="AI556" s="69" t="s">
        <v>147</v>
      </c>
      <c r="AJ556" s="70" t="s">
        <v>148</v>
      </c>
      <c r="AK556" s="143"/>
      <c r="AL556" s="89">
        <v>41148</v>
      </c>
      <c r="AM556" s="105"/>
      <c r="AN556" s="91" t="s">
        <v>146</v>
      </c>
      <c r="AO556" s="91" t="s">
        <v>148</v>
      </c>
      <c r="AP556" s="91" t="s">
        <v>148</v>
      </c>
      <c r="AQ556" s="91" t="s">
        <v>148</v>
      </c>
      <c r="AR556" s="91" t="s">
        <v>149</v>
      </c>
      <c r="AS556" s="92" t="s">
        <v>147</v>
      </c>
      <c r="AT556" s="143"/>
      <c r="AU556" s="68">
        <v>41179</v>
      </c>
      <c r="AV556" s="36"/>
      <c r="AW556" s="69" t="s">
        <v>150</v>
      </c>
      <c r="AX556" s="87" t="s">
        <v>154</v>
      </c>
      <c r="AY556" s="69" t="s">
        <v>148</v>
      </c>
      <c r="AZ556" s="69" t="s">
        <v>148</v>
      </c>
      <c r="BA556" s="69" t="s">
        <v>149</v>
      </c>
      <c r="BB556" s="70" t="s">
        <v>147</v>
      </c>
      <c r="BC556" s="143"/>
      <c r="BD556" s="68">
        <v>41209</v>
      </c>
      <c r="BE556" s="36"/>
      <c r="BF556" s="69" t="s">
        <v>156</v>
      </c>
      <c r="BG556" s="69" t="s">
        <v>148</v>
      </c>
      <c r="BH556" s="69" t="s">
        <v>148</v>
      </c>
      <c r="BI556" s="69" t="s">
        <v>148</v>
      </c>
      <c r="BJ556" s="69" t="s">
        <v>149</v>
      </c>
      <c r="BK556" s="70" t="s">
        <v>147</v>
      </c>
      <c r="BL556" s="143"/>
      <c r="BM556" s="68">
        <v>41240</v>
      </c>
      <c r="BN556" s="36"/>
      <c r="BO556" s="69" t="s">
        <v>152</v>
      </c>
      <c r="BP556" s="69" t="s">
        <v>147</v>
      </c>
      <c r="BQ556" s="69" t="s">
        <v>148</v>
      </c>
      <c r="BR556" s="69" t="s">
        <v>148</v>
      </c>
      <c r="BS556" s="69" t="s">
        <v>148</v>
      </c>
      <c r="BT556" s="70" t="s">
        <v>149</v>
      </c>
      <c r="BU556" s="143"/>
      <c r="BV556" s="68">
        <v>41270</v>
      </c>
      <c r="BW556" s="36"/>
      <c r="BX556" s="69" t="s">
        <v>150</v>
      </c>
      <c r="BY556" s="69" t="s">
        <v>147</v>
      </c>
      <c r="BZ556" s="69" t="s">
        <v>148</v>
      </c>
      <c r="CA556" s="69" t="s">
        <v>148</v>
      </c>
      <c r="CB556" s="69" t="s">
        <v>148</v>
      </c>
      <c r="CC556" s="70" t="s">
        <v>149</v>
      </c>
      <c r="CD556" s="1"/>
      <c r="CE556" s="1"/>
      <c r="CF556" s="1"/>
      <c r="CG556" s="1"/>
      <c r="CH556" s="1"/>
      <c r="CI556" s="1"/>
      <c r="CJ556" s="1"/>
      <c r="CK556" s="1"/>
    </row>
    <row r="557" spans="28:89" ht="15.5" x14ac:dyDescent="0.35">
      <c r="AB557" s="1"/>
      <c r="AC557" s="68">
        <v>41118</v>
      </c>
      <c r="AD557" s="35"/>
      <c r="AE557" s="69" t="s">
        <v>156</v>
      </c>
      <c r="AF557" s="69" t="s">
        <v>148</v>
      </c>
      <c r="AG557" s="69" t="s">
        <v>148</v>
      </c>
      <c r="AH557" s="87" t="s">
        <v>154</v>
      </c>
      <c r="AI557" s="69" t="s">
        <v>149</v>
      </c>
      <c r="AJ557" s="70" t="s">
        <v>147</v>
      </c>
      <c r="AK557" s="143"/>
      <c r="AL557" s="68">
        <v>41149</v>
      </c>
      <c r="AM557" s="35"/>
      <c r="AN557" s="69" t="s">
        <v>152</v>
      </c>
      <c r="AO557" s="69" t="s">
        <v>148</v>
      </c>
      <c r="AP557" s="87" t="s">
        <v>154</v>
      </c>
      <c r="AQ557" s="69" t="s">
        <v>148</v>
      </c>
      <c r="AR557" s="69" t="s">
        <v>149</v>
      </c>
      <c r="AS557" s="70" t="s">
        <v>147</v>
      </c>
      <c r="AT557" s="143"/>
      <c r="AU557" s="68">
        <v>41180</v>
      </c>
      <c r="AV557" s="35"/>
      <c r="AW557" s="69" t="s">
        <v>153</v>
      </c>
      <c r="AX557" s="69" t="s">
        <v>147</v>
      </c>
      <c r="AY557" s="69" t="s">
        <v>148</v>
      </c>
      <c r="AZ557" s="69" t="s">
        <v>148</v>
      </c>
      <c r="BA557" s="69" t="s">
        <v>148</v>
      </c>
      <c r="BB557" s="70" t="s">
        <v>149</v>
      </c>
      <c r="BC557" s="143"/>
      <c r="BD557" s="68">
        <v>41210</v>
      </c>
      <c r="BE557" s="35"/>
      <c r="BF557" s="69" t="s">
        <v>151</v>
      </c>
      <c r="BG557" s="69" t="s">
        <v>147</v>
      </c>
      <c r="BH557" s="69" t="s">
        <v>148</v>
      </c>
      <c r="BI557" s="69" t="s">
        <v>148</v>
      </c>
      <c r="BJ557" s="69" t="s">
        <v>148</v>
      </c>
      <c r="BK557" s="70" t="s">
        <v>149</v>
      </c>
      <c r="BL557" s="143"/>
      <c r="BM557" s="68">
        <v>41241</v>
      </c>
      <c r="BN557" s="35"/>
      <c r="BO557" s="69" t="s">
        <v>155</v>
      </c>
      <c r="BP557" s="69" t="s">
        <v>147</v>
      </c>
      <c r="BQ557" s="69" t="s">
        <v>148</v>
      </c>
      <c r="BR557" s="69" t="s">
        <v>148</v>
      </c>
      <c r="BS557" s="69" t="s">
        <v>148</v>
      </c>
      <c r="BT557" s="70" t="s">
        <v>149</v>
      </c>
      <c r="BU557" s="143"/>
      <c r="BV557" s="68">
        <v>41271</v>
      </c>
      <c r="BW557" s="35"/>
      <c r="BX557" s="69" t="s">
        <v>153</v>
      </c>
      <c r="BY557" s="69" t="s">
        <v>147</v>
      </c>
      <c r="BZ557" s="69" t="s">
        <v>148</v>
      </c>
      <c r="CA557" s="69" t="s">
        <v>148</v>
      </c>
      <c r="CB557" s="69" t="s">
        <v>148</v>
      </c>
      <c r="CC557" s="70" t="s">
        <v>149</v>
      </c>
      <c r="CD557" s="1"/>
      <c r="CE557" s="1"/>
      <c r="CF557" s="1"/>
      <c r="CG557" s="1"/>
      <c r="CH557" s="1"/>
      <c r="CI557" s="1"/>
      <c r="CJ557" s="1"/>
      <c r="CK557" s="1"/>
    </row>
    <row r="558" spans="28:89" ht="15.5" x14ac:dyDescent="0.35">
      <c r="AB558" s="1"/>
      <c r="AC558" s="68">
        <v>41119</v>
      </c>
      <c r="AD558" s="35"/>
      <c r="AE558" s="69" t="s">
        <v>151</v>
      </c>
      <c r="AF558" s="69" t="s">
        <v>148</v>
      </c>
      <c r="AG558" s="69" t="s">
        <v>148</v>
      </c>
      <c r="AH558" s="87" t="s">
        <v>154</v>
      </c>
      <c r="AI558" s="69" t="s">
        <v>149</v>
      </c>
      <c r="AJ558" s="70" t="s">
        <v>147</v>
      </c>
      <c r="AK558" s="143"/>
      <c r="AL558" s="68">
        <v>41150</v>
      </c>
      <c r="AM558" s="35"/>
      <c r="AN558" s="69" t="s">
        <v>155</v>
      </c>
      <c r="AO558" s="69" t="s">
        <v>147</v>
      </c>
      <c r="AP558" s="87" t="s">
        <v>154</v>
      </c>
      <c r="AQ558" s="69" t="s">
        <v>148</v>
      </c>
      <c r="AR558" s="69" t="s">
        <v>148</v>
      </c>
      <c r="AS558" s="70" t="s">
        <v>149</v>
      </c>
      <c r="AT558" s="143"/>
      <c r="AU558" s="68">
        <v>41181</v>
      </c>
      <c r="AV558" s="35"/>
      <c r="AW558" s="69" t="s">
        <v>156</v>
      </c>
      <c r="AX558" s="69" t="s">
        <v>147</v>
      </c>
      <c r="AY558" s="69" t="s">
        <v>148</v>
      </c>
      <c r="AZ558" s="69" t="s">
        <v>148</v>
      </c>
      <c r="BA558" s="69" t="s">
        <v>148</v>
      </c>
      <c r="BB558" s="70" t="s">
        <v>149</v>
      </c>
      <c r="BC558" s="143"/>
      <c r="BD558" s="89">
        <v>41211</v>
      </c>
      <c r="BE558" s="90"/>
      <c r="BF558" s="91" t="s">
        <v>146</v>
      </c>
      <c r="BG558" s="91" t="s">
        <v>147</v>
      </c>
      <c r="BH558" s="91" t="s">
        <v>148</v>
      </c>
      <c r="BI558" s="91" t="s">
        <v>148</v>
      </c>
      <c r="BJ558" s="91" t="s">
        <v>148</v>
      </c>
      <c r="BK558" s="92" t="s">
        <v>149</v>
      </c>
      <c r="BL558" s="143"/>
      <c r="BM558" s="68">
        <v>41242</v>
      </c>
      <c r="BN558" s="35"/>
      <c r="BO558" s="69" t="s">
        <v>150</v>
      </c>
      <c r="BP558" s="69" t="s">
        <v>149</v>
      </c>
      <c r="BQ558" s="69" t="s">
        <v>148</v>
      </c>
      <c r="BR558" s="69" t="s">
        <v>147</v>
      </c>
      <c r="BS558" s="69" t="s">
        <v>148</v>
      </c>
      <c r="BT558" s="70" t="s">
        <v>148</v>
      </c>
      <c r="BU558" s="143"/>
      <c r="BV558" s="68">
        <v>41272</v>
      </c>
      <c r="BW558" s="35"/>
      <c r="BX558" s="69" t="s">
        <v>156</v>
      </c>
      <c r="BY558" s="69" t="s">
        <v>149</v>
      </c>
      <c r="BZ558" s="69" t="s">
        <v>148</v>
      </c>
      <c r="CA558" s="69" t="s">
        <v>147</v>
      </c>
      <c r="CB558" s="69" t="s">
        <v>148</v>
      </c>
      <c r="CC558" s="70" t="s">
        <v>148</v>
      </c>
      <c r="CD558" s="1"/>
      <c r="CE558" s="1"/>
      <c r="CF558" s="1"/>
      <c r="CG558" s="1"/>
      <c r="CH558" s="1"/>
      <c r="CI558" s="1"/>
      <c r="CJ558" s="1"/>
      <c r="CK558" s="1"/>
    </row>
    <row r="559" spans="28:89" ht="15.5" x14ac:dyDescent="0.35">
      <c r="AB559" s="1"/>
      <c r="AC559" s="89">
        <v>41120</v>
      </c>
      <c r="AD559" s="90"/>
      <c r="AE559" s="91" t="s">
        <v>146</v>
      </c>
      <c r="AF559" s="91" t="s">
        <v>147</v>
      </c>
      <c r="AG559" s="91" t="s">
        <v>148</v>
      </c>
      <c r="AH559" s="91" t="s">
        <v>148</v>
      </c>
      <c r="AI559" s="91" t="s">
        <v>148</v>
      </c>
      <c r="AJ559" s="92" t="s">
        <v>149</v>
      </c>
      <c r="AK559" s="143"/>
      <c r="AL559" s="68">
        <v>41151</v>
      </c>
      <c r="AM559" s="35"/>
      <c r="AN559" s="69" t="s">
        <v>150</v>
      </c>
      <c r="AO559" s="69" t="s">
        <v>147</v>
      </c>
      <c r="AP559" s="87" t="s">
        <v>154</v>
      </c>
      <c r="AQ559" s="69" t="s">
        <v>148</v>
      </c>
      <c r="AR559" s="69" t="s">
        <v>148</v>
      </c>
      <c r="AS559" s="70" t="s">
        <v>149</v>
      </c>
      <c r="AT559" s="143"/>
      <c r="AU559" s="68">
        <v>41182</v>
      </c>
      <c r="AV559" s="35"/>
      <c r="AW559" s="69" t="s">
        <v>151</v>
      </c>
      <c r="AX559" s="69" t="s">
        <v>149</v>
      </c>
      <c r="AY559" s="69" t="s">
        <v>148</v>
      </c>
      <c r="AZ559" s="69" t="s">
        <v>147</v>
      </c>
      <c r="BA559" s="69" t="s">
        <v>148</v>
      </c>
      <c r="BB559" s="70" t="s">
        <v>148</v>
      </c>
      <c r="BC559" s="143"/>
      <c r="BD559" s="68">
        <v>41212</v>
      </c>
      <c r="BE559" s="35"/>
      <c r="BF559" s="69" t="s">
        <v>152</v>
      </c>
      <c r="BG559" s="69" t="s">
        <v>149</v>
      </c>
      <c r="BH559" s="69" t="s">
        <v>148</v>
      </c>
      <c r="BI559" s="69" t="s">
        <v>147</v>
      </c>
      <c r="BJ559" s="69" t="s">
        <v>148</v>
      </c>
      <c r="BK559" s="70" t="s">
        <v>148</v>
      </c>
      <c r="BL559" s="143"/>
      <c r="BM559" s="68">
        <v>41243</v>
      </c>
      <c r="BN559" s="35"/>
      <c r="BO559" s="69" t="s">
        <v>153</v>
      </c>
      <c r="BP559" s="69" t="s">
        <v>149</v>
      </c>
      <c r="BQ559" s="69" t="s">
        <v>148</v>
      </c>
      <c r="BR559" s="69" t="s">
        <v>147</v>
      </c>
      <c r="BS559" s="69" t="s">
        <v>148</v>
      </c>
      <c r="BT559" s="70" t="s">
        <v>148</v>
      </c>
      <c r="BU559" s="143"/>
      <c r="BV559" s="68">
        <v>41273</v>
      </c>
      <c r="BW559" s="35"/>
      <c r="BX559" s="69" t="s">
        <v>151</v>
      </c>
      <c r="BY559" s="69" t="s">
        <v>149</v>
      </c>
      <c r="BZ559" s="69" t="s">
        <v>148</v>
      </c>
      <c r="CA559" s="69" t="s">
        <v>147</v>
      </c>
      <c r="CB559" s="69" t="s">
        <v>148</v>
      </c>
      <c r="CC559" s="70" t="s">
        <v>148</v>
      </c>
      <c r="CD559" s="1"/>
      <c r="CE559" s="1"/>
      <c r="CF559" s="1"/>
      <c r="CG559" s="1"/>
      <c r="CH559" s="1"/>
      <c r="CI559" s="1"/>
      <c r="CJ559" s="1"/>
      <c r="CK559" s="1"/>
    </row>
    <row r="560" spans="28:89" ht="16" thickBot="1" x14ac:dyDescent="0.4">
      <c r="AB560" s="1"/>
      <c r="AC560" s="76">
        <v>41121</v>
      </c>
      <c r="AD560" s="37"/>
      <c r="AE560" s="77" t="s">
        <v>152</v>
      </c>
      <c r="AF560" s="77" t="s">
        <v>147</v>
      </c>
      <c r="AG560" s="78" t="s">
        <v>148</v>
      </c>
      <c r="AH560" s="106" t="s">
        <v>154</v>
      </c>
      <c r="AI560" s="78" t="s">
        <v>148</v>
      </c>
      <c r="AJ560" s="95" t="s">
        <v>149</v>
      </c>
      <c r="AK560" s="143"/>
      <c r="AL560" s="76">
        <v>41152</v>
      </c>
      <c r="AM560" s="37"/>
      <c r="AN560" s="77" t="s">
        <v>153</v>
      </c>
      <c r="AO560" s="77" t="s">
        <v>149</v>
      </c>
      <c r="AP560" s="106" t="s">
        <v>154</v>
      </c>
      <c r="AQ560" s="78" t="s">
        <v>147</v>
      </c>
      <c r="AR560" s="78" t="s">
        <v>148</v>
      </c>
      <c r="AS560" s="95" t="s">
        <v>148</v>
      </c>
      <c r="AT560" s="143"/>
      <c r="AU560" s="76"/>
      <c r="AV560" s="38"/>
      <c r="AW560" s="78"/>
      <c r="AX560" s="96"/>
      <c r="AY560" s="96"/>
      <c r="AZ560" s="96"/>
      <c r="BA560" s="96"/>
      <c r="BB560" s="97"/>
      <c r="BC560" s="143"/>
      <c r="BD560" s="76">
        <v>41213</v>
      </c>
      <c r="BE560" s="37"/>
      <c r="BF560" s="77" t="s">
        <v>155</v>
      </c>
      <c r="BG560" s="77" t="s">
        <v>149</v>
      </c>
      <c r="BH560" s="78" t="s">
        <v>148</v>
      </c>
      <c r="BI560" s="78" t="s">
        <v>147</v>
      </c>
      <c r="BJ560" s="78" t="s">
        <v>148</v>
      </c>
      <c r="BK560" s="95" t="s">
        <v>148</v>
      </c>
      <c r="BL560" s="143"/>
      <c r="BM560" s="76"/>
      <c r="BN560" s="38"/>
      <c r="BO560" s="78"/>
      <c r="BP560" s="96"/>
      <c r="BQ560" s="96"/>
      <c r="BR560" s="96"/>
      <c r="BS560" s="96"/>
      <c r="BT560" s="97"/>
      <c r="BU560" s="143"/>
      <c r="BV560" s="107">
        <v>41274</v>
      </c>
      <c r="BW560" s="108"/>
      <c r="BX560" s="109" t="s">
        <v>146</v>
      </c>
      <c r="BY560" s="109" t="s">
        <v>148</v>
      </c>
      <c r="BZ560" s="110" t="s">
        <v>147</v>
      </c>
      <c r="CA560" s="110" t="s">
        <v>149</v>
      </c>
      <c r="CB560" s="110" t="s">
        <v>148</v>
      </c>
      <c r="CC560" s="111" t="s">
        <v>148</v>
      </c>
      <c r="CD560" s="1"/>
      <c r="CE560" s="1"/>
      <c r="CF560" s="1"/>
      <c r="CG560" s="1"/>
      <c r="CH560" s="1"/>
      <c r="CI560" s="1"/>
      <c r="CJ560" s="1"/>
      <c r="CK560" s="1"/>
    </row>
    <row r="561" spans="28:89" ht="15" thickBot="1" x14ac:dyDescent="0.4">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row>
    <row r="562" spans="28:89" ht="15" thickBot="1" x14ac:dyDescent="0.4">
      <c r="AB562" s="1"/>
      <c r="AC562" s="446" t="s">
        <v>158</v>
      </c>
      <c r="AD562" s="444"/>
      <c r="AE562" s="444"/>
      <c r="AF562" s="444"/>
      <c r="AG562" s="444"/>
      <c r="AH562" s="444"/>
      <c r="AI562" s="444"/>
      <c r="AJ562" s="444"/>
      <c r="AK562" s="444"/>
      <c r="AL562" s="444"/>
      <c r="AM562" s="444"/>
      <c r="AN562" s="444"/>
      <c r="AO562" s="444"/>
      <c r="AP562" s="444"/>
      <c r="AQ562" s="444"/>
      <c r="AR562" s="444"/>
      <c r="AS562" s="444"/>
      <c r="AT562" s="444"/>
      <c r="AU562" s="444"/>
      <c r="AV562" s="444"/>
      <c r="AW562" s="444"/>
      <c r="AX562" s="444"/>
      <c r="AY562" s="444"/>
      <c r="AZ562" s="444"/>
      <c r="BA562" s="444"/>
      <c r="BB562" s="444"/>
      <c r="BC562" s="444"/>
      <c r="BD562" s="444"/>
      <c r="BE562" s="444"/>
      <c r="BF562" s="444"/>
      <c r="BG562" s="444"/>
      <c r="BH562" s="444"/>
      <c r="BI562" s="444"/>
      <c r="BJ562" s="444"/>
      <c r="BK562" s="444"/>
      <c r="BL562" s="444"/>
      <c r="BM562" s="444"/>
      <c r="BN562" s="444"/>
      <c r="BO562" s="444"/>
      <c r="BP562" s="444"/>
      <c r="BQ562" s="444"/>
      <c r="BR562" s="444"/>
      <c r="BS562" s="444"/>
      <c r="BT562" s="444"/>
      <c r="BU562" s="444"/>
      <c r="BV562" s="444"/>
      <c r="BW562" s="444"/>
      <c r="BX562" s="444"/>
      <c r="BY562" s="444"/>
      <c r="BZ562" s="444"/>
      <c r="CA562" s="444"/>
      <c r="CB562" s="444"/>
      <c r="CC562" s="445"/>
      <c r="CD562" s="1"/>
      <c r="CE562" s="1"/>
      <c r="CF562" s="1"/>
      <c r="CG562" s="1"/>
      <c r="CH562" s="1"/>
      <c r="CI562" s="1"/>
      <c r="CJ562" s="1"/>
      <c r="CK562" s="1"/>
    </row>
    <row r="563" spans="28:89" ht="15" thickBot="1" x14ac:dyDescent="0.4">
      <c r="AB563" s="49"/>
      <c r="AC563" s="52"/>
      <c r="AD563" s="46"/>
      <c r="AE563" s="46"/>
      <c r="AF563" s="53" t="s">
        <v>122</v>
      </c>
      <c r="AG563" s="53" t="s">
        <v>123</v>
      </c>
      <c r="AH563" s="53" t="s">
        <v>124</v>
      </c>
      <c r="AI563" s="53" t="s">
        <v>125</v>
      </c>
      <c r="AJ563" s="53" t="s">
        <v>126</v>
      </c>
      <c r="AK563" s="57"/>
      <c r="AL563" s="46"/>
      <c r="AM563" s="46"/>
      <c r="AN563" s="46"/>
      <c r="AO563" s="53" t="s">
        <v>122</v>
      </c>
      <c r="AP563" s="53" t="s">
        <v>123</v>
      </c>
      <c r="AQ563" s="53" t="s">
        <v>124</v>
      </c>
      <c r="AR563" s="53" t="s">
        <v>125</v>
      </c>
      <c r="AS563" s="53" t="s">
        <v>126</v>
      </c>
      <c r="AT563" s="57"/>
      <c r="AU563" s="54"/>
      <c r="AV563" s="54"/>
      <c r="AW563" s="54"/>
      <c r="AX563" s="53" t="s">
        <v>122</v>
      </c>
      <c r="AY563" s="53" t="s">
        <v>123</v>
      </c>
      <c r="AZ563" s="53" t="s">
        <v>124</v>
      </c>
      <c r="BA563" s="53" t="s">
        <v>125</v>
      </c>
      <c r="BB563" s="53" t="s">
        <v>126</v>
      </c>
      <c r="BC563" s="146"/>
      <c r="BD563" s="147"/>
      <c r="BE563" s="146"/>
      <c r="BF563" s="146"/>
      <c r="BG563" s="148" t="s">
        <v>122</v>
      </c>
      <c r="BH563" s="148" t="s">
        <v>123</v>
      </c>
      <c r="BI563" s="148" t="s">
        <v>124</v>
      </c>
      <c r="BJ563" s="148" t="s">
        <v>125</v>
      </c>
      <c r="BK563" s="148" t="s">
        <v>126</v>
      </c>
      <c r="BL563" s="57"/>
      <c r="BM563" s="54"/>
      <c r="BN563" s="54"/>
      <c r="BO563" s="54"/>
      <c r="BP563" s="53" t="s">
        <v>122</v>
      </c>
      <c r="BQ563" s="53" t="s">
        <v>123</v>
      </c>
      <c r="BR563" s="53" t="s">
        <v>124</v>
      </c>
      <c r="BS563" s="53" t="s">
        <v>125</v>
      </c>
      <c r="BT563" s="53" t="s">
        <v>126</v>
      </c>
      <c r="BU563" s="146"/>
      <c r="BV563" s="147"/>
      <c r="BW563" s="146"/>
      <c r="BX563" s="146"/>
      <c r="BY563" s="148" t="s">
        <v>122</v>
      </c>
      <c r="BZ563" s="148" t="s">
        <v>123</v>
      </c>
      <c r="CA563" s="148" t="s">
        <v>124</v>
      </c>
      <c r="CB563" s="148" t="s">
        <v>125</v>
      </c>
      <c r="CC563" s="149" t="s">
        <v>126</v>
      </c>
      <c r="CD563" s="1"/>
      <c r="CE563" s="1"/>
      <c r="CF563" s="1"/>
      <c r="CG563" s="1"/>
      <c r="CH563" s="1"/>
      <c r="CI563" s="1"/>
      <c r="CJ563" s="1"/>
      <c r="CK563" s="1"/>
    </row>
    <row r="564" spans="28:89" ht="14.5" customHeight="1" x14ac:dyDescent="0.35">
      <c r="AB564" s="50" t="s">
        <v>159</v>
      </c>
      <c r="AC564" s="1" t="s">
        <v>134</v>
      </c>
      <c r="AD564" s="1"/>
      <c r="AE564" s="1"/>
      <c r="AF564" s="1">
        <f>COUNTIF(AF496:AF526,"A")</f>
        <v>5</v>
      </c>
      <c r="AG564" s="1">
        <f>COUNTIF(AG496:AG526,"A")</f>
        <v>6</v>
      </c>
      <c r="AH564" s="1">
        <f>COUNTIF(AH496:AH526,"A")</f>
        <v>5</v>
      </c>
      <c r="AI564" s="1">
        <f>COUNTIF(AI496:AI526,"A")</f>
        <v>6</v>
      </c>
      <c r="AJ564" s="1">
        <f>COUNTIF(AJ496:AJ526,"A")</f>
        <v>6</v>
      </c>
      <c r="AK564" s="1"/>
      <c r="AL564" s="145" t="s">
        <v>135</v>
      </c>
      <c r="AM564" s="55"/>
      <c r="AN564" s="55"/>
      <c r="AO564" s="55">
        <f>COUNTIF(AO496:AO526,"A")</f>
        <v>5</v>
      </c>
      <c r="AP564" s="55">
        <f>COUNTIF(AP496:AP526,"A")</f>
        <v>6</v>
      </c>
      <c r="AQ564" s="55">
        <f>COUNTIF(AQ496:AQ526,"A")</f>
        <v>6</v>
      </c>
      <c r="AR564" s="55">
        <f>COUNTIF(AR496:AR526,"A")</f>
        <v>6</v>
      </c>
      <c r="AS564" s="55">
        <f>COUNTIF(AS496:AS526,"A")</f>
        <v>5</v>
      </c>
      <c r="AT564" s="56"/>
      <c r="AU564" s="1" t="s">
        <v>136</v>
      </c>
      <c r="AV564" s="1"/>
      <c r="AW564" s="1"/>
      <c r="AX564" s="1">
        <f>COUNTIF(AX496:AX526,"A")</f>
        <v>6</v>
      </c>
      <c r="AY564" s="1">
        <f>COUNTIF(AY496:AY526,"A")</f>
        <v>6</v>
      </c>
      <c r="AZ564" s="1">
        <f>COUNTIF(AZ496:AZ526,"A")</f>
        <v>6</v>
      </c>
      <c r="BA564" s="1">
        <f>COUNTIF(BA496:BA526,"A")</f>
        <v>6</v>
      </c>
      <c r="BB564" s="1">
        <f>COUNTIF(BB496:BB526,"A")</f>
        <v>7</v>
      </c>
      <c r="BC564" s="1"/>
      <c r="BD564" s="144" t="s">
        <v>137</v>
      </c>
      <c r="BE564" s="47"/>
      <c r="BF564" s="47"/>
      <c r="BG564" s="47">
        <f>COUNTIF(BG496:BG526,"A")</f>
        <v>6</v>
      </c>
      <c r="BH564" s="47">
        <f>COUNTIF(BH496:BH526,"A")</f>
        <v>6</v>
      </c>
      <c r="BI564" s="47">
        <f>COUNTIF(BI496:BI526,"A")</f>
        <v>6</v>
      </c>
      <c r="BJ564" s="47">
        <f>COUNTIF(BJ496:BJ526,"A")</f>
        <v>6</v>
      </c>
      <c r="BK564" s="47">
        <f>COUNTIF(BK496:BK526,"A")</f>
        <v>6</v>
      </c>
      <c r="BL564" s="48"/>
      <c r="BM564" s="1" t="s">
        <v>138</v>
      </c>
      <c r="BN564" s="1"/>
      <c r="BO564" s="1"/>
      <c r="BP564" s="1">
        <f>COUNTIF(BP496:BP526,"A")</f>
        <v>7</v>
      </c>
      <c r="BQ564" s="1">
        <f>COUNTIF(BQ496:BQ526,"A")</f>
        <v>6</v>
      </c>
      <c r="BR564" s="1">
        <f>COUNTIF(BR496:BR526,"A")</f>
        <v>6</v>
      </c>
      <c r="BS564" s="1">
        <f>COUNTIF(BS496:BS526,"A")</f>
        <v>6</v>
      </c>
      <c r="BT564" s="1">
        <f>COUNTIF(BT496:BT526,"A")</f>
        <v>4</v>
      </c>
      <c r="BU564" s="1"/>
      <c r="BV564" s="144" t="s">
        <v>139</v>
      </c>
      <c r="BW564" s="47"/>
      <c r="BX564" s="47"/>
      <c r="BY564" s="47">
        <f>COUNTIF(BY496:BY526,"A")</f>
        <v>6</v>
      </c>
      <c r="BZ564" s="47">
        <f>COUNTIF(BZ496:BZ526,"A")</f>
        <v>6</v>
      </c>
      <c r="CA564" s="47">
        <f>COUNTIF(CA496:CA526,"A")</f>
        <v>6</v>
      </c>
      <c r="CB564" s="47">
        <f>COUNTIF(CB496:CB526,"A")</f>
        <v>4</v>
      </c>
      <c r="CC564" s="48">
        <f>COUNTIF(CC496:CC526,"A")</f>
        <v>4</v>
      </c>
      <c r="CD564" s="1"/>
      <c r="CE564" s="1"/>
      <c r="CF564" s="1"/>
      <c r="CG564" s="1"/>
      <c r="CH564" s="1"/>
      <c r="CI564" s="1"/>
      <c r="CJ564" s="1"/>
      <c r="CK564" s="1"/>
    </row>
    <row r="565" spans="28:89" x14ac:dyDescent="0.35">
      <c r="AB565" s="50" t="s">
        <v>160</v>
      </c>
      <c r="AC565" s="1"/>
      <c r="AD565" s="1"/>
      <c r="AE565" s="1"/>
      <c r="AF565" s="1">
        <f>COUNTIF(AF496:AF526,"i")</f>
        <v>0</v>
      </c>
      <c r="AG565" s="1">
        <f>COUNTIF(AG496:AG526,"i")</f>
        <v>0</v>
      </c>
      <c r="AH565" s="1">
        <f>COUNTIF(AH496:AH526,"i")</f>
        <v>0</v>
      </c>
      <c r="AI565" s="1">
        <f>COUNTIF(AI496:AI526,"i")</f>
        <v>0</v>
      </c>
      <c r="AJ565" s="1">
        <f>COUNTIF(AJ496:AJ526,"i")</f>
        <v>0</v>
      </c>
      <c r="AK565" s="1"/>
      <c r="AL565" s="144"/>
      <c r="AM565" s="47"/>
      <c r="AN565" s="47"/>
      <c r="AO565" s="47">
        <f>COUNTIF(AO496:AO526,"i")</f>
        <v>0</v>
      </c>
      <c r="AP565" s="47">
        <f>COUNTIF(AP496:AP526,"i")</f>
        <v>0</v>
      </c>
      <c r="AQ565" s="47">
        <f>COUNTIF(AQ496:AQ526,"i")</f>
        <v>0</v>
      </c>
      <c r="AR565" s="47">
        <f>COUNTIF(AR496:AR526,"i")</f>
        <v>0</v>
      </c>
      <c r="AS565" s="47">
        <f>COUNTIF(AS496:AS526,"i")</f>
        <v>0</v>
      </c>
      <c r="AT565" s="48"/>
      <c r="AU565" s="1"/>
      <c r="AV565" s="1"/>
      <c r="AW565" s="1"/>
      <c r="AX565" s="1">
        <f>COUNTIF(AX496:AX526,"i")</f>
        <v>0</v>
      </c>
      <c r="AY565" s="1">
        <f>COUNTIF(AY496:AY526,"i")</f>
        <v>0</v>
      </c>
      <c r="AZ565" s="1">
        <f>COUNTIF(AZ496:AZ526,"i")</f>
        <v>0</v>
      </c>
      <c r="BA565" s="1">
        <f>COUNTIF(BA496:BA526,"i")</f>
        <v>0</v>
      </c>
      <c r="BB565" s="1">
        <f>COUNTIF(BB496:BB526,"i")</f>
        <v>0</v>
      </c>
      <c r="BC565" s="1"/>
      <c r="BD565" s="144"/>
      <c r="BE565" s="47"/>
      <c r="BF565" s="47"/>
      <c r="BG565" s="47">
        <f>COUNTIF(BG496:BG526,"i")</f>
        <v>0</v>
      </c>
      <c r="BH565" s="47">
        <f>COUNTIF(BH496:BH526,"i")</f>
        <v>0</v>
      </c>
      <c r="BI565" s="47">
        <f>COUNTIF(BI496:BI526,"i")</f>
        <v>0</v>
      </c>
      <c r="BJ565" s="47">
        <f>COUNTIF(BJ496:BJ526,"i")</f>
        <v>0</v>
      </c>
      <c r="BK565" s="47">
        <f>COUNTIF(BK496:BK526,"i")</f>
        <v>0</v>
      </c>
      <c r="BL565" s="48"/>
      <c r="BM565" s="1"/>
      <c r="BN565" s="1"/>
      <c r="BO565" s="1"/>
      <c r="BP565" s="1">
        <f>COUNTIF(BP496:BP526,"i")</f>
        <v>0</v>
      </c>
      <c r="BQ565" s="1">
        <f>COUNTIF(BQ496:BQ526,"i")</f>
        <v>0</v>
      </c>
      <c r="BR565" s="1">
        <f>COUNTIF(BR496:BR526,"i")</f>
        <v>0</v>
      </c>
      <c r="BS565" s="1">
        <f>COUNTIF(BS496:BS526,"i")</f>
        <v>0</v>
      </c>
      <c r="BT565" s="1">
        <f>COUNTIF(BT496:BT526,"i")</f>
        <v>0</v>
      </c>
      <c r="BU565" s="1"/>
      <c r="BV565" s="144"/>
      <c r="BW565" s="47"/>
      <c r="BX565" s="47"/>
      <c r="BY565" s="47">
        <f>COUNTIF(BY496:BY526,"i")</f>
        <v>0</v>
      </c>
      <c r="BZ565" s="47">
        <f>COUNTIF(BZ496:BZ526,"i")</f>
        <v>0</v>
      </c>
      <c r="CA565" s="47">
        <f>COUNTIF(CA496:CA526,"i")</f>
        <v>0</v>
      </c>
      <c r="CB565" s="47">
        <f>COUNTIF(CB496:CB526,"i")</f>
        <v>0</v>
      </c>
      <c r="CC565" s="48">
        <f>COUNTIF(CC496:CC526,"i")</f>
        <v>0</v>
      </c>
      <c r="CD565" s="1"/>
      <c r="CE565" s="1"/>
      <c r="CF565" s="1"/>
      <c r="CG565" s="1"/>
      <c r="CH565" s="1"/>
      <c r="CI565" s="1"/>
      <c r="CJ565" s="1"/>
      <c r="CK565" s="1"/>
    </row>
    <row r="566" spans="28:89" ht="15" thickBot="1" x14ac:dyDescent="0.4">
      <c r="AB566" s="51" t="s">
        <v>161</v>
      </c>
      <c r="AC566" s="52"/>
      <c r="AD566" s="46"/>
      <c r="AE566" s="46"/>
      <c r="AF566" s="46">
        <f>COUNTIF(AF496:AF526,"y")</f>
        <v>4</v>
      </c>
      <c r="AG566" s="46">
        <f>COUNTIF(AG496:AG526,"y")</f>
        <v>5</v>
      </c>
      <c r="AH566" s="46">
        <f>COUNTIF(AH496:AH526,"y")</f>
        <v>4</v>
      </c>
      <c r="AI566" s="46">
        <f>COUNTIF(AI496:AI526,"y")</f>
        <v>5</v>
      </c>
      <c r="AJ566" s="46">
        <f>COUNTIF(AJ496:AJ526,"y")</f>
        <v>6</v>
      </c>
      <c r="AK566" s="46"/>
      <c r="AL566" s="52"/>
      <c r="AM566" s="46"/>
      <c r="AN566" s="46"/>
      <c r="AO566" s="46">
        <f>COUNTIF(AO496:AO526,"y")</f>
        <v>6</v>
      </c>
      <c r="AP566" s="46">
        <f>COUNTIF(AP496:AP526,"y")</f>
        <v>6</v>
      </c>
      <c r="AQ566" s="46">
        <f>COUNTIF(AQ496:AQ526,"y")</f>
        <v>6</v>
      </c>
      <c r="AR566" s="46">
        <f>COUNTIF(AR496:AR526,"y")</f>
        <v>5</v>
      </c>
      <c r="AS566" s="46">
        <f>COUNTIF(AS496:AS526,"y")</f>
        <v>4</v>
      </c>
      <c r="AT566" s="49"/>
      <c r="AU566" s="46"/>
      <c r="AV566" s="46"/>
      <c r="AW566" s="46"/>
      <c r="AX566" s="46">
        <f>COUNTIF(AX496:AX526,"y")</f>
        <v>6</v>
      </c>
      <c r="AY566" s="46">
        <f>COUNTIF(AY496:AY526,"y")</f>
        <v>6</v>
      </c>
      <c r="AZ566" s="46">
        <f>COUNTIF(AZ496:AZ526,"y")</f>
        <v>6</v>
      </c>
      <c r="BA566" s="46">
        <f>COUNTIF(BA496:BA526,"y")</f>
        <v>7</v>
      </c>
      <c r="BB566" s="46">
        <f>COUNTIF(BB496:BB526,"y")</f>
        <v>6</v>
      </c>
      <c r="BC566" s="46"/>
      <c r="BD566" s="52"/>
      <c r="BE566" s="46"/>
      <c r="BF566" s="46"/>
      <c r="BG566" s="46">
        <f>COUNTIF(BG496:BG526,"y")</f>
        <v>6</v>
      </c>
      <c r="BH566" s="46">
        <f>COUNTIF(BH496:BH526,"y")</f>
        <v>6</v>
      </c>
      <c r="BI566" s="46">
        <f>COUNTIF(BI496:BI526,"y")</f>
        <v>6</v>
      </c>
      <c r="BJ566" s="46">
        <f>COUNTIF(BJ496:BJ526,"y")</f>
        <v>6</v>
      </c>
      <c r="BK566" s="46">
        <f>COUNTIF(BK496:BK526,"y")</f>
        <v>6</v>
      </c>
      <c r="BL566" s="49"/>
      <c r="BM566" s="46"/>
      <c r="BN566" s="46"/>
      <c r="BO566" s="46"/>
      <c r="BP566" s="46">
        <f>COUNTIF(BP496:BP526,"y")</f>
        <v>6</v>
      </c>
      <c r="BQ566" s="46">
        <f>COUNTIF(BQ496:BQ526,"y")</f>
        <v>6</v>
      </c>
      <c r="BR566" s="46">
        <f>COUNTIF(BR496:BR526,"y")</f>
        <v>6</v>
      </c>
      <c r="BS566" s="46">
        <f>COUNTIF(BS496:BS526,"y")</f>
        <v>6</v>
      </c>
      <c r="BT566" s="46">
        <f>COUNTIF(BT496:BT526,"y")</f>
        <v>6</v>
      </c>
      <c r="BU566" s="46"/>
      <c r="BV566" s="52"/>
      <c r="BW566" s="46"/>
      <c r="BX566" s="46"/>
      <c r="BY566" s="46">
        <f>COUNTIF(BY496:BY526,"y")</f>
        <v>6</v>
      </c>
      <c r="BZ566" s="46">
        <f>COUNTIF(BZ496:BZ526,"y")</f>
        <v>6</v>
      </c>
      <c r="CA566" s="46">
        <f>COUNTIF(CA496:CA526,"y")</f>
        <v>6</v>
      </c>
      <c r="CB566" s="46">
        <f>COUNTIF(CB496:CB526,"y")</f>
        <v>4</v>
      </c>
      <c r="CC566" s="49">
        <f>COUNTIF(CC496:CC526,"y")</f>
        <v>3</v>
      </c>
      <c r="CD566" s="1"/>
      <c r="CE566" s="1"/>
      <c r="CF566" s="1"/>
      <c r="CG566" s="1"/>
      <c r="CH566" s="1"/>
      <c r="CI566" s="1"/>
      <c r="CJ566" s="1"/>
      <c r="CK566" s="1"/>
    </row>
    <row r="567" spans="28:89" x14ac:dyDescent="0.35">
      <c r="AB567" s="50" t="s">
        <v>159</v>
      </c>
      <c r="AC567" s="144" t="s">
        <v>140</v>
      </c>
      <c r="AD567" s="47"/>
      <c r="AE567" s="47"/>
      <c r="AF567" s="47">
        <f>COUNTIF(AF530:AF560,"A")</f>
        <v>7</v>
      </c>
      <c r="AG567" s="47">
        <f>COUNTIF(AG530:AG560,"A")</f>
        <v>6</v>
      </c>
      <c r="AH567" s="47">
        <f>COUNTIF(AH530:AH560,"A")</f>
        <v>4</v>
      </c>
      <c r="AI567" s="47">
        <f>COUNTIF(AI530:AI560,"A")</f>
        <v>4</v>
      </c>
      <c r="AJ567" s="47">
        <f>COUNTIF(AJ530:AJ560,"A")</f>
        <v>6</v>
      </c>
      <c r="AK567" s="47"/>
      <c r="AL567" s="144" t="s">
        <v>141</v>
      </c>
      <c r="AM567" s="47"/>
      <c r="AN567" s="47"/>
      <c r="AO567" s="47">
        <f>COUNTIF(AO530:AO560,"A")</f>
        <v>6</v>
      </c>
      <c r="AP567" s="47">
        <f>COUNTIF(AP530:AP560,"A")</f>
        <v>2</v>
      </c>
      <c r="AQ567" s="47">
        <f>COUNTIF(AQ530:AQ560,"A")</f>
        <v>5</v>
      </c>
      <c r="AR567" s="47">
        <f>COUNTIF(AR530:AR560,"A")</f>
        <v>6</v>
      </c>
      <c r="AS567" s="47">
        <f>COUNTIF(AS530:AS560,"A")</f>
        <v>6</v>
      </c>
      <c r="AT567" s="48"/>
      <c r="AU567" s="47" t="s">
        <v>142</v>
      </c>
      <c r="AV567" s="47"/>
      <c r="AW567" s="47"/>
      <c r="AX567" s="47">
        <f>COUNTIF(AX530:AX560,"A")</f>
        <v>2</v>
      </c>
      <c r="AY567" s="47">
        <f>COUNTIF(AY530:AY560,"A")</f>
        <v>6</v>
      </c>
      <c r="AZ567" s="47">
        <f>COUNTIF(AZ530:AZ560,"A")</f>
        <v>6</v>
      </c>
      <c r="BA567" s="47">
        <f>COUNTIF(BA530:BA560,"A")</f>
        <v>6</v>
      </c>
      <c r="BB567" s="47">
        <f>COUNTIF(BB530:BB560,"A")</f>
        <v>6</v>
      </c>
      <c r="BC567" s="47"/>
      <c r="BD567" s="144" t="s">
        <v>143</v>
      </c>
      <c r="BE567" s="47"/>
      <c r="BF567" s="47"/>
      <c r="BG567" s="47">
        <f>COUNTIF(BG530:BG560,"A")</f>
        <v>6</v>
      </c>
      <c r="BH567" s="47">
        <f>COUNTIF(BH530:BH560,"A")</f>
        <v>6</v>
      </c>
      <c r="BI567" s="47">
        <f>COUNTIF(BI530:BI560,"A")</f>
        <v>7</v>
      </c>
      <c r="BJ567" s="47">
        <f>COUNTIF(BJ530:BJ560,"A")</f>
        <v>6</v>
      </c>
      <c r="BK567" s="47">
        <f>COUNTIF(BK530:BK560,"A")</f>
        <v>6</v>
      </c>
      <c r="BL567" s="48"/>
      <c r="BM567" s="47" t="s">
        <v>144</v>
      </c>
      <c r="BN567" s="47"/>
      <c r="BO567" s="47"/>
      <c r="BP567" s="47">
        <f>COUNTIF(BP530:BP560,"A")</f>
        <v>6</v>
      </c>
      <c r="BQ567" s="47">
        <f>COUNTIF(BQ530:BQ560,"A")</f>
        <v>6</v>
      </c>
      <c r="BR567" s="47">
        <f>COUNTIF(BR530:BR560,"A")</f>
        <v>6</v>
      </c>
      <c r="BS567" s="47">
        <f>COUNTIF(BS530:BS560,"A")</f>
        <v>6</v>
      </c>
      <c r="BT567" s="47">
        <f>COUNTIF(BT530:BT560,"A")</f>
        <v>6</v>
      </c>
      <c r="BU567" s="47"/>
      <c r="BV567" s="144" t="s">
        <v>145</v>
      </c>
      <c r="BW567" s="47"/>
      <c r="BX567" s="47"/>
      <c r="BY567" s="47">
        <f>COUNTIF(BY530:BY560,"A")</f>
        <v>6</v>
      </c>
      <c r="BZ567" s="47">
        <f>COUNTIF(BZ530:BZ560,"A")</f>
        <v>7</v>
      </c>
      <c r="CA567" s="47">
        <f>COUNTIF(CA530:CA560,"A")</f>
        <v>6</v>
      </c>
      <c r="CB567" s="47">
        <f>COUNTIF(CB530:CB560,"A")</f>
        <v>6</v>
      </c>
      <c r="CC567" s="48">
        <f>COUNTIF(CC530:CC560,"A")</f>
        <v>6</v>
      </c>
      <c r="CD567" s="1"/>
      <c r="CE567" s="1"/>
      <c r="CF567" s="1"/>
      <c r="CG567" s="1"/>
      <c r="CH567" s="1"/>
      <c r="CI567" s="1"/>
      <c r="CJ567" s="1"/>
      <c r="CK567" s="1"/>
    </row>
    <row r="568" spans="28:89" x14ac:dyDescent="0.35">
      <c r="AB568" s="50" t="s">
        <v>160</v>
      </c>
      <c r="AC568" s="144"/>
      <c r="AD568" s="47"/>
      <c r="AE568" s="47"/>
      <c r="AF568" s="47">
        <f>COUNTIF(AF530:AF560,"i")</f>
        <v>0</v>
      </c>
      <c r="AG568" s="47">
        <f>COUNTIF(AG530:AG560,"i")</f>
        <v>0</v>
      </c>
      <c r="AH568" s="47">
        <f>COUNTIF(AH530:AH560,"i")</f>
        <v>0</v>
      </c>
      <c r="AI568" s="47">
        <f>COUNTIF(AI530:AI560,"i")</f>
        <v>0</v>
      </c>
      <c r="AJ568" s="47">
        <f>COUNTIF(AJ530:AJ560,"i")</f>
        <v>0</v>
      </c>
      <c r="AK568" s="47"/>
      <c r="AL568" s="144"/>
      <c r="AM568" s="47"/>
      <c r="AN568" s="47"/>
      <c r="AO568" s="47">
        <f>COUNTIF(AO530:AO560,"i")</f>
        <v>0</v>
      </c>
      <c r="AP568" s="47">
        <f>COUNTIF(AP530:AP560,"i")</f>
        <v>0</v>
      </c>
      <c r="AQ568" s="47">
        <f>COUNTIF(AQ530:AQ560,"i")</f>
        <v>0</v>
      </c>
      <c r="AR568" s="47">
        <f>COUNTIF(AR530:AR560,"i")</f>
        <v>0</v>
      </c>
      <c r="AS568" s="47">
        <f>COUNTIF(AS530:AS560,"i")</f>
        <v>0</v>
      </c>
      <c r="AT568" s="48"/>
      <c r="AU568" s="47"/>
      <c r="AV568" s="47"/>
      <c r="AW568" s="47"/>
      <c r="AX568" s="47">
        <f>COUNTIF(AX530:AX560,"i")</f>
        <v>0</v>
      </c>
      <c r="AY568" s="47">
        <f>COUNTIF(AY530:AY560,"i")</f>
        <v>0</v>
      </c>
      <c r="AZ568" s="47">
        <f>COUNTIF(AZ530:AZ560,"i")</f>
        <v>0</v>
      </c>
      <c r="BA568" s="47">
        <f>COUNTIF(BA530:BA560,"i")</f>
        <v>0</v>
      </c>
      <c r="BB568" s="47">
        <f>COUNTIF(BB530:BB560,"i")</f>
        <v>0</v>
      </c>
      <c r="BC568" s="47"/>
      <c r="BD568" s="144"/>
      <c r="BE568" s="47"/>
      <c r="BF568" s="47"/>
      <c r="BG568" s="47">
        <f>COUNTIF(BG530:BG560,"i")</f>
        <v>0</v>
      </c>
      <c r="BH568" s="47">
        <f>COUNTIF(BH530:BH560,"i")</f>
        <v>0</v>
      </c>
      <c r="BI568" s="47">
        <f>COUNTIF(BI530:BI560,"i")</f>
        <v>0</v>
      </c>
      <c r="BJ568" s="47">
        <f>COUNTIF(BJ530:BJ560,"i")</f>
        <v>0</v>
      </c>
      <c r="BK568" s="47">
        <f>COUNTIF(BK530:BK560,"i")</f>
        <v>0</v>
      </c>
      <c r="BL568" s="48"/>
      <c r="BM568" s="47"/>
      <c r="BN568" s="47"/>
      <c r="BO568" s="47"/>
      <c r="BP568" s="47">
        <f>COUNTIF(BP530:BP560,"i")</f>
        <v>0</v>
      </c>
      <c r="BQ568" s="47">
        <f>COUNTIF(BQ530:BQ560,"i")</f>
        <v>0</v>
      </c>
      <c r="BR568" s="47">
        <f>COUNTIF(BR530:BR560,"i")</f>
        <v>0</v>
      </c>
      <c r="BS568" s="47">
        <f>COUNTIF(BS530:BS560,"i")</f>
        <v>0</v>
      </c>
      <c r="BT568" s="47">
        <f>COUNTIF(BT530:BT560,"i")</f>
        <v>0</v>
      </c>
      <c r="BU568" s="47"/>
      <c r="BV568" s="144"/>
      <c r="BW568" s="47"/>
      <c r="BX568" s="47"/>
      <c r="BY568" s="47">
        <f>COUNTIF(BY530:BY560,"i")</f>
        <v>0</v>
      </c>
      <c r="BZ568" s="47">
        <f>COUNTIF(BZ530:BZ560,"i")</f>
        <v>0</v>
      </c>
      <c r="CA568" s="47">
        <f>COUNTIF(CA530:CA560,"i")</f>
        <v>0</v>
      </c>
      <c r="CB568" s="47">
        <f>COUNTIF(CB530:CB560,"i")</f>
        <v>0</v>
      </c>
      <c r="CC568" s="48">
        <f>COUNTIF(CC530:CC560,"i")</f>
        <v>0</v>
      </c>
      <c r="CD568" s="1"/>
      <c r="CE568" s="1"/>
      <c r="CF568" s="1"/>
      <c r="CG568" s="1"/>
      <c r="CH568" s="1"/>
      <c r="CI568" s="1"/>
      <c r="CJ568" s="1"/>
      <c r="CK568" s="1"/>
    </row>
    <row r="569" spans="28:89" ht="15" thickBot="1" x14ac:dyDescent="0.4">
      <c r="AB569" s="51" t="s">
        <v>161</v>
      </c>
      <c r="AC569" s="52"/>
      <c r="AD569" s="46"/>
      <c r="AE569" s="46"/>
      <c r="AF569" s="46">
        <f>COUNTIF(AF530:AF560,"y")</f>
        <v>6</v>
      </c>
      <c r="AG569" s="46">
        <f>COUNTIF(AG530:AG560,"y")</f>
        <v>6</v>
      </c>
      <c r="AH569" s="46">
        <f>COUNTIF(AH530:AH560,"y")</f>
        <v>4</v>
      </c>
      <c r="AI569" s="46">
        <f>COUNTIF(AI530:AI560,"y")</f>
        <v>4</v>
      </c>
      <c r="AJ569" s="46">
        <f>COUNTIF(AJ530:AJ560,"y")</f>
        <v>7</v>
      </c>
      <c r="AK569" s="46"/>
      <c r="AL569" s="52"/>
      <c r="AM569" s="46"/>
      <c r="AN569" s="46"/>
      <c r="AO569" s="46">
        <f>COUNTIF(AO530:AO560,"y")</f>
        <v>7</v>
      </c>
      <c r="AP569" s="46">
        <f>COUNTIF(AP530:AP560,"y")</f>
        <v>2</v>
      </c>
      <c r="AQ569" s="46">
        <f>COUNTIF(AQ530:AQ560,"y")</f>
        <v>4</v>
      </c>
      <c r="AR569" s="46">
        <f>COUNTIF(AR530:AR560,"y")</f>
        <v>6</v>
      </c>
      <c r="AS569" s="46">
        <f>COUNTIF(AS530:AS560,"y")</f>
        <v>6</v>
      </c>
      <c r="AT569" s="49"/>
      <c r="AU569" s="46"/>
      <c r="AV569" s="46"/>
      <c r="AW569" s="46"/>
      <c r="AX569" s="46">
        <f>COUNTIF(AX530:AX560,"y")</f>
        <v>2</v>
      </c>
      <c r="AY569" s="46">
        <f>COUNTIF(AY530:AY560,"y")</f>
        <v>6</v>
      </c>
      <c r="AZ569" s="46">
        <f>COUNTIF(AZ530:AZ560,"y")</f>
        <v>6</v>
      </c>
      <c r="BA569" s="46">
        <f>COUNTIF(BA530:BA560,"y")</f>
        <v>6</v>
      </c>
      <c r="BB569" s="46">
        <f>COUNTIF(BB530:BB560,"y")</f>
        <v>6</v>
      </c>
      <c r="BC569" s="46"/>
      <c r="BD569" s="52"/>
      <c r="BE569" s="46"/>
      <c r="BF569" s="46"/>
      <c r="BG569" s="46">
        <f>COUNTIF(BG530:BG560,"y")</f>
        <v>7</v>
      </c>
      <c r="BH569" s="46">
        <f>COUNTIF(BH530:BH560,"y")</f>
        <v>6</v>
      </c>
      <c r="BI569" s="46">
        <f>COUNTIF(BI530:BI560,"y")</f>
        <v>6</v>
      </c>
      <c r="BJ569" s="46">
        <f>COUNTIF(BJ530:BJ560,"y")</f>
        <v>6</v>
      </c>
      <c r="BK569" s="46">
        <f>COUNTIF(BK530:BK560,"y")</f>
        <v>6</v>
      </c>
      <c r="BL569" s="49"/>
      <c r="BM569" s="46"/>
      <c r="BN569" s="46"/>
      <c r="BO569" s="46"/>
      <c r="BP569" s="46">
        <f>COUNTIF(BP530:BP560,"y")</f>
        <v>6</v>
      </c>
      <c r="BQ569" s="46">
        <f>COUNTIF(BQ530:BQ560,"y")</f>
        <v>6</v>
      </c>
      <c r="BR569" s="46">
        <f>COUNTIF(BR530:BR560,"y")</f>
        <v>6</v>
      </c>
      <c r="BS569" s="46">
        <f>COUNTIF(BS530:BS560,"y")</f>
        <v>6</v>
      </c>
      <c r="BT569" s="46">
        <f>COUNTIF(BT530:BT560,"y")</f>
        <v>6</v>
      </c>
      <c r="BU569" s="46"/>
      <c r="BV569" s="52"/>
      <c r="BW569" s="46"/>
      <c r="BX569" s="46"/>
      <c r="BY569" s="46">
        <f>COUNTIF(BY530:BY560,"y")</f>
        <v>6</v>
      </c>
      <c r="BZ569" s="46">
        <f>COUNTIF(BZ530:BZ560,"y")</f>
        <v>6</v>
      </c>
      <c r="CA569" s="46">
        <f>COUNTIF(CA530:CA560,"y")</f>
        <v>7</v>
      </c>
      <c r="CB569" s="46">
        <f>COUNTIF(CB530:CB560,"y")</f>
        <v>6</v>
      </c>
      <c r="CC569" s="49">
        <f>COUNTIF(CC530:CC560,"y")</f>
        <v>6</v>
      </c>
      <c r="CD569" s="1"/>
      <c r="CE569" s="1"/>
      <c r="CF569" s="1"/>
      <c r="CG569" s="1"/>
      <c r="CH569" s="1"/>
      <c r="CI569" s="1"/>
      <c r="CJ569" s="1"/>
      <c r="CK569" s="1"/>
    </row>
    <row r="570" spans="28:89" x14ac:dyDescent="0.35">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row>
    <row r="571" spans="28:89" ht="21" x14ac:dyDescent="0.5">
      <c r="AB571" s="157"/>
      <c r="AC571" s="157"/>
      <c r="AD571" s="157"/>
      <c r="AE571" s="157"/>
      <c r="AF571" s="157"/>
      <c r="AG571" s="157"/>
      <c r="AH571" s="157"/>
      <c r="AI571" s="157"/>
      <c r="AJ571" s="157"/>
      <c r="AK571" s="157"/>
      <c r="AL571" s="157"/>
      <c r="AM571" s="157"/>
      <c r="AN571" s="157"/>
      <c r="AO571" s="157"/>
      <c r="AP571" s="157"/>
      <c r="AQ571" s="157"/>
      <c r="AR571" s="157"/>
      <c r="AS571" s="152"/>
      <c r="AT571" s="152"/>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row>
    <row r="572" spans="28:89" ht="21" x14ac:dyDescent="0.5">
      <c r="AB572" s="158"/>
      <c r="AC572" s="463" t="s">
        <v>163</v>
      </c>
      <c r="AD572" s="463"/>
      <c r="AE572" s="463"/>
      <c r="AF572" s="463"/>
      <c r="AG572" s="463"/>
      <c r="AH572" s="463"/>
      <c r="AI572" s="463"/>
      <c r="AJ572" s="463"/>
      <c r="AK572" s="463"/>
      <c r="AL572" s="463"/>
      <c r="AM572" s="463"/>
      <c r="AN572" s="463"/>
      <c r="AO572" s="463"/>
      <c r="AP572" s="463"/>
      <c r="AQ572" s="463"/>
      <c r="AR572" s="463"/>
      <c r="AS572" s="463"/>
      <c r="AT572" s="463"/>
      <c r="AU572" s="463"/>
      <c r="AV572" s="463"/>
      <c r="AW572" s="15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row>
    <row r="573" spans="28:89" ht="14.5" customHeight="1" x14ac:dyDescent="0.45">
      <c r="AB573" s="153"/>
      <c r="AC573" s="153"/>
      <c r="AD573" s="153"/>
      <c r="AE573" s="153"/>
      <c r="AF573" s="153"/>
      <c r="AG573" s="153"/>
      <c r="AH573" s="153"/>
      <c r="AI573" s="153"/>
      <c r="AJ573" s="153"/>
      <c r="AK573" s="153"/>
      <c r="AL573" s="153"/>
      <c r="AM573" s="153"/>
      <c r="AN573" s="153"/>
      <c r="AO573" s="153"/>
      <c r="AP573" s="153"/>
      <c r="AQ573" s="152"/>
      <c r="AR573" s="152"/>
      <c r="AS573" s="152"/>
      <c r="AT573" s="152"/>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row>
    <row r="574" spans="28:89" ht="14.5" customHeight="1" thickBot="1" x14ac:dyDescent="0.4">
      <c r="AB574" s="46"/>
      <c r="AC574" s="46"/>
      <c r="AD574" s="46"/>
      <c r="AE574" s="46"/>
      <c r="AF574" s="46"/>
      <c r="AG574" s="46"/>
      <c r="AH574" s="46"/>
      <c r="AI574" s="46"/>
      <c r="AJ574" s="46"/>
      <c r="AK574" s="46"/>
      <c r="AL574" s="46"/>
      <c r="AM574" s="46"/>
      <c r="AN574" s="46"/>
      <c r="AO574" s="46"/>
      <c r="AP574" s="46"/>
      <c r="AQ574" s="46"/>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row>
  </sheetData>
  <mergeCells count="22">
    <mergeCell ref="R9:U9"/>
    <mergeCell ref="R10:U10"/>
    <mergeCell ref="B13:L13"/>
    <mergeCell ref="AD487:AV487"/>
    <mergeCell ref="AC572:AV572"/>
    <mergeCell ref="N9:Q9"/>
    <mergeCell ref="N10:Q10"/>
    <mergeCell ref="N5:Q5"/>
    <mergeCell ref="R5:U5"/>
    <mergeCell ref="N6:Q6"/>
    <mergeCell ref="N7:Q7"/>
    <mergeCell ref="N8:Q8"/>
    <mergeCell ref="R6:U6"/>
    <mergeCell ref="R7:U7"/>
    <mergeCell ref="R8:U8"/>
    <mergeCell ref="BQ562:BX562"/>
    <mergeCell ref="BY562:CC562"/>
    <mergeCell ref="AC562:AJ562"/>
    <mergeCell ref="AK562:AR562"/>
    <mergeCell ref="AS562:AZ562"/>
    <mergeCell ref="BA562:BH562"/>
    <mergeCell ref="BI562:BP562"/>
  </mergeCells>
  <hyperlinks>
    <hyperlink ref="AC572" location="'12-tuntinen'!A1" display="KLIKKAA TÄSTÄ SIIRTYÄKSESI TAKAISIN ALKUUN " xr:uid="{536FCD37-E110-4EBA-AE0B-A466FA38C206}"/>
    <hyperlink ref="B13" location="'TAM37'!BM540" display="'TAM37'!BM540" xr:uid="{A99FD9E7-2622-42FC-82D0-C267F3263F95}"/>
    <hyperlink ref="B13:L13" location="'12-tuntinen'!CF520" display="KLIKKAA TÄSTÄ KATSOAKSESI ESIMERKKI JÄRJESTELMÄN VUOSIKIERROSTA " xr:uid="{7DB45507-0DE7-4373-9A78-1AE94F35043A}"/>
    <hyperlink ref="AD487" location="'12-tuntinen'!A1" display="KLIKKAA TÄSTÄ SIIRTYÄKSESI TAKAISIN ALKUUN " xr:uid="{FC82E64F-F0C9-40AB-B894-5E7F576ED15D}"/>
    <hyperlink ref="AB488:AN488" location="'TAM37'!A1" display="'TAM37'!A1" xr:uid="{6C2008CE-D3D0-4DE4-82A4-A8BFEA8381E3}"/>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1FEA-7B3A-43DB-B324-9D2510857B05}">
  <dimension ref="A1:BC207"/>
  <sheetViews>
    <sheetView zoomScale="70" zoomScaleNormal="70" workbookViewId="0"/>
  </sheetViews>
  <sheetFormatPr defaultRowHeight="14.5" x14ac:dyDescent="0.35"/>
  <cols>
    <col min="3" max="30" width="3.90625" customWidth="1"/>
    <col min="31" max="31" width="4.90625" customWidth="1"/>
    <col min="33" max="33" width="25.08984375" bestFit="1" customWidth="1"/>
    <col min="35" max="55" width="8.7265625" style="1"/>
  </cols>
  <sheetData>
    <row r="1" spans="1:55" s="1" customFormat="1" x14ac:dyDescent="0.35"/>
    <row r="2" spans="1:55" s="1" customFormat="1" x14ac:dyDescent="0.35"/>
    <row r="3" spans="1:55" ht="42" customHeight="1" x14ac:dyDescent="0.35">
      <c r="A3" s="1"/>
      <c r="B3" s="1"/>
      <c r="C3" s="464" t="s">
        <v>210</v>
      </c>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1"/>
      <c r="AG3" s="431" t="s">
        <v>177</v>
      </c>
      <c r="AH3" s="431"/>
    </row>
    <row r="4" spans="1:55" ht="15.75" customHeight="1" x14ac:dyDescent="0.35">
      <c r="A4" s="1"/>
      <c r="B4" s="1"/>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1"/>
      <c r="AG4" s="432"/>
      <c r="AH4" s="432"/>
    </row>
    <row r="5" spans="1:55" ht="16" customHeight="1" thickBot="1" x14ac:dyDescent="0.4">
      <c r="A5" s="1"/>
      <c r="B5" s="1"/>
      <c r="C5" s="1"/>
      <c r="D5" s="232"/>
      <c r="E5" s="233"/>
      <c r="F5" s="233"/>
      <c r="G5" s="233"/>
      <c r="H5" s="1"/>
      <c r="I5" s="232"/>
      <c r="J5" s="233"/>
      <c r="K5" s="233"/>
      <c r="L5" s="233"/>
      <c r="M5" s="1"/>
      <c r="N5" s="232"/>
      <c r="O5" s="233"/>
      <c r="P5" s="233"/>
      <c r="Q5" s="233"/>
      <c r="R5" s="1"/>
      <c r="S5" s="232"/>
      <c r="T5" s="233"/>
      <c r="U5" s="233"/>
      <c r="V5" s="233"/>
      <c r="W5" s="1"/>
      <c r="X5" s="232"/>
      <c r="Y5" s="233"/>
      <c r="Z5" s="233"/>
      <c r="AA5" s="233"/>
      <c r="AB5" s="1"/>
      <c r="AC5" s="232"/>
      <c r="AD5" s="233"/>
      <c r="AE5" s="233"/>
      <c r="AF5" s="1"/>
      <c r="AG5" s="1"/>
      <c r="AH5" s="1"/>
    </row>
    <row r="6" spans="1:55" ht="15" customHeight="1" x14ac:dyDescent="0.35">
      <c r="A6" s="1"/>
      <c r="B6" s="1"/>
      <c r="C6" s="433" t="s">
        <v>116</v>
      </c>
      <c r="D6" s="434"/>
      <c r="E6" s="434"/>
      <c r="F6" s="435"/>
      <c r="G6" s="246"/>
      <c r="H6" s="433" t="s">
        <v>117</v>
      </c>
      <c r="I6" s="434"/>
      <c r="J6" s="434"/>
      <c r="K6" s="435"/>
      <c r="L6" s="246"/>
      <c r="M6" s="433" t="s">
        <v>118</v>
      </c>
      <c r="N6" s="434"/>
      <c r="O6" s="434"/>
      <c r="P6" s="435"/>
      <c r="Q6" s="246"/>
      <c r="R6" s="433" t="s">
        <v>119</v>
      </c>
      <c r="S6" s="434"/>
      <c r="T6" s="434"/>
      <c r="U6" s="435"/>
      <c r="V6" s="246"/>
      <c r="W6" s="433" t="s">
        <v>120</v>
      </c>
      <c r="X6" s="434"/>
      <c r="Y6" s="434"/>
      <c r="Z6" s="435"/>
      <c r="AA6" s="246"/>
      <c r="AB6" s="433" t="s">
        <v>121</v>
      </c>
      <c r="AC6" s="434"/>
      <c r="AD6" s="434"/>
      <c r="AE6" s="435"/>
      <c r="AF6" s="1"/>
      <c r="AG6" s="3"/>
      <c r="AH6" s="112" t="s">
        <v>107</v>
      </c>
    </row>
    <row r="7" spans="1:55" s="32" customFormat="1" ht="16" thickBot="1" x14ac:dyDescent="0.4">
      <c r="A7" s="155"/>
      <c r="B7" s="155"/>
      <c r="C7" s="311"/>
      <c r="D7" s="29"/>
      <c r="E7" s="312"/>
      <c r="F7" s="31" t="s">
        <v>122</v>
      </c>
      <c r="G7" s="155"/>
      <c r="H7" s="316"/>
      <c r="I7" s="317"/>
      <c r="J7" s="312"/>
      <c r="K7" s="257" t="s">
        <v>122</v>
      </c>
      <c r="L7" s="155"/>
      <c r="M7" s="316"/>
      <c r="N7" s="317"/>
      <c r="O7" s="312"/>
      <c r="P7" s="257" t="s">
        <v>122</v>
      </c>
      <c r="Q7" s="155"/>
      <c r="R7" s="311"/>
      <c r="S7" s="29"/>
      <c r="T7" s="312"/>
      <c r="U7" s="31" t="s">
        <v>122</v>
      </c>
      <c r="V7" s="155"/>
      <c r="W7" s="316"/>
      <c r="X7" s="317"/>
      <c r="Y7" s="312"/>
      <c r="Z7" s="257" t="s">
        <v>122</v>
      </c>
      <c r="AA7" s="155"/>
      <c r="AB7" s="311"/>
      <c r="AC7" s="29"/>
      <c r="AD7" s="312"/>
      <c r="AE7" s="257" t="s">
        <v>122</v>
      </c>
      <c r="AF7" s="155"/>
      <c r="AG7" s="113"/>
      <c r="AH7" s="113"/>
      <c r="AI7" s="155"/>
      <c r="AJ7" s="155"/>
      <c r="AK7" s="155"/>
      <c r="AL7" s="155"/>
      <c r="AM7" s="155"/>
      <c r="AN7" s="155"/>
      <c r="AO7" s="155"/>
      <c r="AP7" s="155"/>
      <c r="AQ7" s="155"/>
      <c r="AR7" s="155"/>
      <c r="AS7" s="155"/>
      <c r="AT7" s="155"/>
      <c r="AU7" s="155"/>
      <c r="AV7" s="155"/>
      <c r="AW7" s="155"/>
      <c r="AX7" s="155"/>
      <c r="AY7" s="155"/>
      <c r="AZ7" s="155"/>
      <c r="BA7" s="155"/>
      <c r="BB7" s="155"/>
      <c r="BC7" s="155"/>
    </row>
    <row r="8" spans="1:55" ht="15.5" x14ac:dyDescent="0.35">
      <c r="A8" s="1"/>
      <c r="B8" s="1"/>
      <c r="C8" s="330">
        <v>40909</v>
      </c>
      <c r="D8" s="331"/>
      <c r="E8" s="332" t="s">
        <v>153</v>
      </c>
      <c r="F8" s="364" t="s">
        <v>200</v>
      </c>
      <c r="G8" s="233"/>
      <c r="H8" s="313">
        <v>40940</v>
      </c>
      <c r="I8" s="314"/>
      <c r="J8" s="315" t="s">
        <v>146</v>
      </c>
      <c r="K8" s="315"/>
      <c r="L8" s="233"/>
      <c r="M8" s="313">
        <v>40969</v>
      </c>
      <c r="N8" s="314"/>
      <c r="O8" s="315" t="s">
        <v>146</v>
      </c>
      <c r="P8" s="318"/>
      <c r="Q8" s="233"/>
      <c r="R8" s="284">
        <v>41000</v>
      </c>
      <c r="S8" s="285"/>
      <c r="T8" s="309" t="s">
        <v>150</v>
      </c>
      <c r="U8" s="288" t="s">
        <v>147</v>
      </c>
      <c r="V8" s="233"/>
      <c r="W8" s="357">
        <v>41030</v>
      </c>
      <c r="X8" s="367"/>
      <c r="Y8" s="332" t="s">
        <v>156</v>
      </c>
      <c r="Z8" s="360" t="s">
        <v>200</v>
      </c>
      <c r="AA8" s="233"/>
      <c r="AB8" s="284">
        <v>41061</v>
      </c>
      <c r="AC8" s="285"/>
      <c r="AD8" s="309" t="s">
        <v>152</v>
      </c>
      <c r="AE8" s="323" t="s">
        <v>147</v>
      </c>
      <c r="AF8" s="1"/>
      <c r="AG8" s="3" t="s">
        <v>165</v>
      </c>
      <c r="AH8" s="114">
        <f>SUM(F77+K77+P77+U77+Z77+AE77+F80+K80+P80+U80+Z80+AE80)*7.5</f>
        <v>1702.5</v>
      </c>
    </row>
    <row r="9" spans="1:55" ht="15.5" x14ac:dyDescent="0.35">
      <c r="A9" s="1"/>
      <c r="B9" s="1"/>
      <c r="C9" s="290">
        <v>40910</v>
      </c>
      <c r="D9" s="291"/>
      <c r="E9" s="118" t="s">
        <v>156</v>
      </c>
      <c r="F9" s="292" t="s">
        <v>147</v>
      </c>
      <c r="G9" s="233"/>
      <c r="H9" s="290">
        <v>40941</v>
      </c>
      <c r="I9" s="291"/>
      <c r="J9" s="118" t="s">
        <v>152</v>
      </c>
      <c r="K9" s="292" t="s">
        <v>147</v>
      </c>
      <c r="L9" s="233"/>
      <c r="M9" s="290">
        <v>40970</v>
      </c>
      <c r="N9" s="291"/>
      <c r="O9" s="118" t="s">
        <v>152</v>
      </c>
      <c r="P9" s="292" t="s">
        <v>147</v>
      </c>
      <c r="Q9" s="233"/>
      <c r="R9" s="290">
        <v>41001</v>
      </c>
      <c r="S9" s="291"/>
      <c r="T9" s="118" t="s">
        <v>153</v>
      </c>
      <c r="U9" s="292" t="s">
        <v>147</v>
      </c>
      <c r="V9" s="233"/>
      <c r="W9" s="290">
        <v>41031</v>
      </c>
      <c r="X9" s="291"/>
      <c r="Y9" s="118" t="s">
        <v>151</v>
      </c>
      <c r="Z9" s="292"/>
      <c r="AA9" s="233"/>
      <c r="AB9" s="290">
        <v>41062</v>
      </c>
      <c r="AC9" s="291"/>
      <c r="AD9" s="118" t="s">
        <v>155</v>
      </c>
      <c r="AE9" s="292" t="s">
        <v>147</v>
      </c>
      <c r="AF9" s="1"/>
      <c r="AG9" s="3" t="s">
        <v>160</v>
      </c>
      <c r="AH9" s="28">
        <f t="shared" ref="AH9:AH10" si="0">AH78</f>
        <v>0</v>
      </c>
    </row>
    <row r="10" spans="1:55" ht="15.5" x14ac:dyDescent="0.35">
      <c r="A10" s="1"/>
      <c r="B10" s="1"/>
      <c r="C10" s="290">
        <v>40911</v>
      </c>
      <c r="D10" s="291"/>
      <c r="E10" s="118" t="s">
        <v>151</v>
      </c>
      <c r="F10" s="292"/>
      <c r="G10" s="233"/>
      <c r="H10" s="290">
        <v>40942</v>
      </c>
      <c r="I10" s="291"/>
      <c r="J10" s="118" t="s">
        <v>155</v>
      </c>
      <c r="K10" s="292" t="s">
        <v>147</v>
      </c>
      <c r="L10" s="233"/>
      <c r="M10" s="290">
        <v>40971</v>
      </c>
      <c r="N10" s="291"/>
      <c r="O10" s="118" t="s">
        <v>155</v>
      </c>
      <c r="P10" s="292" t="s">
        <v>147</v>
      </c>
      <c r="Q10" s="233"/>
      <c r="R10" s="335">
        <v>41002</v>
      </c>
      <c r="S10" s="336"/>
      <c r="T10" s="329" t="s">
        <v>156</v>
      </c>
      <c r="U10" s="334" t="s">
        <v>200</v>
      </c>
      <c r="V10" s="233"/>
      <c r="W10" s="220">
        <v>41032</v>
      </c>
      <c r="X10" s="227"/>
      <c r="Y10" s="310" t="s">
        <v>146</v>
      </c>
      <c r="Z10" s="243"/>
      <c r="AA10" s="233"/>
      <c r="AB10" s="290">
        <v>41063</v>
      </c>
      <c r="AC10" s="291"/>
      <c r="AD10" s="118" t="s">
        <v>150</v>
      </c>
      <c r="AE10" s="292" t="s">
        <v>147</v>
      </c>
      <c r="AF10" s="1"/>
      <c r="AG10" s="3" t="s">
        <v>161</v>
      </c>
      <c r="AH10" s="28">
        <f t="shared" si="0"/>
        <v>0</v>
      </c>
    </row>
    <row r="11" spans="1:55" ht="15.5" x14ac:dyDescent="0.35">
      <c r="A11" s="1"/>
      <c r="B11" s="1"/>
      <c r="C11" s="220">
        <v>40912</v>
      </c>
      <c r="D11" s="227"/>
      <c r="E11" s="310" t="s">
        <v>146</v>
      </c>
      <c r="F11" s="243"/>
      <c r="G11" s="233"/>
      <c r="H11" s="290">
        <v>40943</v>
      </c>
      <c r="I11" s="291"/>
      <c r="J11" s="118" t="s">
        <v>150</v>
      </c>
      <c r="K11" s="292" t="s">
        <v>147</v>
      </c>
      <c r="L11" s="233"/>
      <c r="M11" s="290">
        <v>40972</v>
      </c>
      <c r="N11" s="291"/>
      <c r="O11" s="118" t="s">
        <v>150</v>
      </c>
      <c r="P11" s="292" t="s">
        <v>147</v>
      </c>
      <c r="Q11" s="233"/>
      <c r="R11" s="290">
        <v>41003</v>
      </c>
      <c r="S11" s="291"/>
      <c r="T11" s="118" t="s">
        <v>151</v>
      </c>
      <c r="U11" s="292"/>
      <c r="V11" s="233"/>
      <c r="W11" s="290">
        <v>41033</v>
      </c>
      <c r="X11" s="291"/>
      <c r="Y11" s="118" t="s">
        <v>152</v>
      </c>
      <c r="Z11" s="323" t="s">
        <v>147</v>
      </c>
      <c r="AA11" s="233"/>
      <c r="AB11" s="290">
        <v>41064</v>
      </c>
      <c r="AC11" s="291"/>
      <c r="AD11" s="118" t="s">
        <v>153</v>
      </c>
      <c r="AE11" s="292" t="s">
        <v>147</v>
      </c>
      <c r="AF11" s="1"/>
      <c r="AG11" s="3"/>
      <c r="AH11" s="113"/>
    </row>
    <row r="12" spans="1:55" ht="15.5" x14ac:dyDescent="0.35">
      <c r="A12" s="1"/>
      <c r="B12" s="1"/>
      <c r="C12" s="290">
        <v>40913</v>
      </c>
      <c r="D12" s="291"/>
      <c r="E12" s="118" t="s">
        <v>152</v>
      </c>
      <c r="F12" s="292" t="s">
        <v>147</v>
      </c>
      <c r="G12" s="233"/>
      <c r="H12" s="290">
        <v>40944</v>
      </c>
      <c r="I12" s="291"/>
      <c r="J12" s="118" t="s">
        <v>153</v>
      </c>
      <c r="K12" s="292" t="s">
        <v>147</v>
      </c>
      <c r="L12" s="233"/>
      <c r="M12" s="290">
        <v>40973</v>
      </c>
      <c r="N12" s="291"/>
      <c r="O12" s="118" t="s">
        <v>153</v>
      </c>
      <c r="P12" s="292" t="s">
        <v>147</v>
      </c>
      <c r="Q12" s="233"/>
      <c r="R12" s="220">
        <v>41004</v>
      </c>
      <c r="S12" s="227"/>
      <c r="T12" s="310" t="s">
        <v>146</v>
      </c>
      <c r="U12" s="243"/>
      <c r="V12" s="233"/>
      <c r="W12" s="290">
        <v>41034</v>
      </c>
      <c r="X12" s="291"/>
      <c r="Y12" s="118" t="s">
        <v>155</v>
      </c>
      <c r="Z12" s="292" t="s">
        <v>147</v>
      </c>
      <c r="AA12" s="233"/>
      <c r="AB12" s="290">
        <v>41065</v>
      </c>
      <c r="AC12" s="291"/>
      <c r="AD12" s="118" t="s">
        <v>156</v>
      </c>
      <c r="AE12" s="292" t="s">
        <v>147</v>
      </c>
      <c r="AF12" s="1"/>
      <c r="AG12" s="3" t="s">
        <v>166</v>
      </c>
      <c r="AH12" s="114">
        <f>ROUND(SUM(AH8:AH11),0.1)</f>
        <v>1703</v>
      </c>
    </row>
    <row r="13" spans="1:55" ht="15.5" x14ac:dyDescent="0.35">
      <c r="A13" s="1"/>
      <c r="B13" s="1"/>
      <c r="C13" s="335">
        <v>40914</v>
      </c>
      <c r="D13" s="336"/>
      <c r="E13" s="329" t="s">
        <v>155</v>
      </c>
      <c r="F13" s="334" t="s">
        <v>200</v>
      </c>
      <c r="G13" s="233"/>
      <c r="H13" s="290">
        <v>40945</v>
      </c>
      <c r="I13" s="291"/>
      <c r="J13" s="118" t="s">
        <v>156</v>
      </c>
      <c r="K13" s="292" t="s">
        <v>147</v>
      </c>
      <c r="L13" s="233"/>
      <c r="M13" s="290">
        <v>40974</v>
      </c>
      <c r="N13" s="291"/>
      <c r="O13" s="118" t="s">
        <v>156</v>
      </c>
      <c r="P13" s="292" t="s">
        <v>147</v>
      </c>
      <c r="Q13" s="233"/>
      <c r="R13" s="335">
        <v>41005</v>
      </c>
      <c r="S13" s="336"/>
      <c r="T13" s="329" t="s">
        <v>152</v>
      </c>
      <c r="U13" s="334" t="s">
        <v>200</v>
      </c>
      <c r="V13" s="233"/>
      <c r="W13" s="290">
        <v>41035</v>
      </c>
      <c r="X13" s="293"/>
      <c r="Y13" s="118" t="s">
        <v>150</v>
      </c>
      <c r="Z13" s="292" t="s">
        <v>147</v>
      </c>
      <c r="AA13" s="233"/>
      <c r="AB13" s="290">
        <v>41066</v>
      </c>
      <c r="AC13" s="293"/>
      <c r="AD13" s="118" t="s">
        <v>151</v>
      </c>
      <c r="AE13" s="292"/>
      <c r="AF13" s="1"/>
      <c r="AG13" s="3" t="s">
        <v>167</v>
      </c>
      <c r="AH13" s="114">
        <v>1703</v>
      </c>
    </row>
    <row r="14" spans="1:55" ht="15.5" x14ac:dyDescent="0.35">
      <c r="A14" s="1"/>
      <c r="B14" s="1"/>
      <c r="C14" s="290">
        <v>40915</v>
      </c>
      <c r="D14" s="291"/>
      <c r="E14" s="118" t="s">
        <v>150</v>
      </c>
      <c r="F14" s="292" t="s">
        <v>147</v>
      </c>
      <c r="G14" s="233"/>
      <c r="H14" s="290">
        <v>40946</v>
      </c>
      <c r="I14" s="291"/>
      <c r="J14" s="118" t="s">
        <v>151</v>
      </c>
      <c r="K14" s="292"/>
      <c r="L14" s="233"/>
      <c r="M14" s="290">
        <v>40975</v>
      </c>
      <c r="N14" s="291"/>
      <c r="O14" s="118" t="s">
        <v>151</v>
      </c>
      <c r="P14" s="292"/>
      <c r="Q14" s="233"/>
      <c r="R14" s="290">
        <v>41006</v>
      </c>
      <c r="S14" s="291"/>
      <c r="T14" s="118" t="s">
        <v>155</v>
      </c>
      <c r="U14" s="292" t="s">
        <v>147</v>
      </c>
      <c r="V14" s="233"/>
      <c r="W14" s="290">
        <v>41036</v>
      </c>
      <c r="X14" s="291"/>
      <c r="Y14" s="118" t="s">
        <v>153</v>
      </c>
      <c r="Z14" s="292" t="s">
        <v>147</v>
      </c>
      <c r="AA14" s="233"/>
      <c r="AB14" s="220">
        <v>41067</v>
      </c>
      <c r="AC14" s="227"/>
      <c r="AD14" s="310" t="s">
        <v>146</v>
      </c>
      <c r="AE14" s="243"/>
      <c r="AF14" s="1"/>
      <c r="AG14" s="3"/>
      <c r="AH14" s="3"/>
    </row>
    <row r="15" spans="1:55" ht="15.5" x14ac:dyDescent="0.35">
      <c r="A15" s="1"/>
      <c r="B15" s="1"/>
      <c r="C15" s="290">
        <v>40916</v>
      </c>
      <c r="D15" s="291"/>
      <c r="E15" s="118" t="s">
        <v>153</v>
      </c>
      <c r="F15" s="292" t="s">
        <v>147</v>
      </c>
      <c r="G15" s="233"/>
      <c r="H15" s="220">
        <v>40947</v>
      </c>
      <c r="I15" s="227"/>
      <c r="J15" s="310" t="s">
        <v>146</v>
      </c>
      <c r="K15" s="243"/>
      <c r="L15" s="233"/>
      <c r="M15" s="220">
        <v>40976</v>
      </c>
      <c r="N15" s="227"/>
      <c r="O15" s="310" t="s">
        <v>146</v>
      </c>
      <c r="P15" s="222"/>
      <c r="Q15" s="233"/>
      <c r="R15" s="290">
        <v>41007</v>
      </c>
      <c r="S15" s="291"/>
      <c r="T15" s="118" t="s">
        <v>150</v>
      </c>
      <c r="U15" s="292" t="s">
        <v>147</v>
      </c>
      <c r="V15" s="233"/>
      <c r="W15" s="290">
        <v>41037</v>
      </c>
      <c r="X15" s="291"/>
      <c r="Y15" s="118" t="s">
        <v>156</v>
      </c>
      <c r="Z15" s="292" t="s">
        <v>147</v>
      </c>
      <c r="AA15" s="233"/>
      <c r="AB15" s="290">
        <v>41068</v>
      </c>
      <c r="AC15" s="291"/>
      <c r="AD15" s="118" t="s">
        <v>152</v>
      </c>
      <c r="AE15" s="323" t="s">
        <v>147</v>
      </c>
      <c r="AF15" s="1"/>
      <c r="AG15" s="3" t="s">
        <v>168</v>
      </c>
      <c r="AH15" s="114">
        <f>AH13/8</f>
        <v>212.875</v>
      </c>
    </row>
    <row r="16" spans="1:55" ht="15.5" x14ac:dyDescent="0.35">
      <c r="A16" s="1"/>
      <c r="B16" s="1"/>
      <c r="C16" s="290">
        <v>40917</v>
      </c>
      <c r="D16" s="291"/>
      <c r="E16" s="118" t="s">
        <v>156</v>
      </c>
      <c r="F16" s="292" t="s">
        <v>147</v>
      </c>
      <c r="G16" s="233"/>
      <c r="H16" s="290">
        <v>40948</v>
      </c>
      <c r="I16" s="291"/>
      <c r="J16" s="118" t="s">
        <v>152</v>
      </c>
      <c r="K16" s="323" t="s">
        <v>147</v>
      </c>
      <c r="L16" s="233"/>
      <c r="M16" s="290">
        <v>40977</v>
      </c>
      <c r="N16" s="291"/>
      <c r="O16" s="118" t="s">
        <v>152</v>
      </c>
      <c r="P16" s="323" t="s">
        <v>154</v>
      </c>
      <c r="Q16" s="233"/>
      <c r="R16" s="290">
        <v>41008</v>
      </c>
      <c r="S16" s="291"/>
      <c r="T16" s="118" t="s">
        <v>153</v>
      </c>
      <c r="U16" s="292" t="s">
        <v>147</v>
      </c>
      <c r="V16" s="233"/>
      <c r="W16" s="290">
        <v>41038</v>
      </c>
      <c r="X16" s="291"/>
      <c r="Y16" s="118" t="s">
        <v>151</v>
      </c>
      <c r="Z16" s="292"/>
      <c r="AA16" s="233"/>
      <c r="AB16" s="290">
        <v>41069</v>
      </c>
      <c r="AC16" s="291"/>
      <c r="AD16" s="118" t="s">
        <v>155</v>
      </c>
      <c r="AE16" s="292" t="s">
        <v>147</v>
      </c>
      <c r="AF16" s="1"/>
      <c r="AG16" s="3"/>
      <c r="AH16" s="3"/>
    </row>
    <row r="17" spans="1:35" ht="15.5" x14ac:dyDescent="0.35">
      <c r="A17" s="1"/>
      <c r="B17" s="1"/>
      <c r="C17" s="290">
        <v>40918</v>
      </c>
      <c r="D17" s="291"/>
      <c r="E17" s="118" t="s">
        <v>151</v>
      </c>
      <c r="F17" s="292"/>
      <c r="G17" s="233"/>
      <c r="H17" s="290">
        <v>40949</v>
      </c>
      <c r="I17" s="291"/>
      <c r="J17" s="118" t="s">
        <v>155</v>
      </c>
      <c r="K17" s="292" t="s">
        <v>147</v>
      </c>
      <c r="L17" s="233"/>
      <c r="M17" s="290">
        <v>40978</v>
      </c>
      <c r="N17" s="291"/>
      <c r="O17" s="118" t="s">
        <v>155</v>
      </c>
      <c r="P17" s="292" t="s">
        <v>154</v>
      </c>
      <c r="Q17" s="233"/>
      <c r="R17" s="290">
        <v>41009</v>
      </c>
      <c r="S17" s="291"/>
      <c r="T17" s="118" t="s">
        <v>156</v>
      </c>
      <c r="U17" s="292" t="s">
        <v>147</v>
      </c>
      <c r="V17" s="233"/>
      <c r="W17" s="220">
        <v>41039</v>
      </c>
      <c r="X17" s="227"/>
      <c r="Y17" s="310" t="s">
        <v>146</v>
      </c>
      <c r="Z17" s="243"/>
      <c r="AA17" s="233"/>
      <c r="AB17" s="290">
        <v>41070</v>
      </c>
      <c r="AC17" s="291"/>
      <c r="AD17" s="118" t="s">
        <v>150</v>
      </c>
      <c r="AE17" s="292" t="s">
        <v>147</v>
      </c>
      <c r="AF17" s="1"/>
      <c r="AG17" s="3" t="s">
        <v>31</v>
      </c>
      <c r="AH17" s="28">
        <f>COUNTIF(AE8:AE72,"AP")+COUNTIF(F8:F72,"AP")+COUNTIF(K8:K72,"AP")+COUNTIF(P8:P72,"AP")+COUNTIF(U8:U72,"AP")+COUNTIF(Z8:Z72,"AP")</f>
        <v>9</v>
      </c>
    </row>
    <row r="18" spans="1:35" ht="15.5" x14ac:dyDescent="0.35">
      <c r="A18" s="1"/>
      <c r="B18" s="1"/>
      <c r="C18" s="220">
        <v>40919</v>
      </c>
      <c r="D18" s="227"/>
      <c r="E18" s="310" t="s">
        <v>146</v>
      </c>
      <c r="F18" s="243"/>
      <c r="G18" s="233"/>
      <c r="H18" s="290">
        <v>40950</v>
      </c>
      <c r="I18" s="291"/>
      <c r="J18" s="118" t="s">
        <v>150</v>
      </c>
      <c r="K18" s="292" t="s">
        <v>147</v>
      </c>
      <c r="L18" s="233"/>
      <c r="M18" s="290">
        <v>40979</v>
      </c>
      <c r="N18" s="291"/>
      <c r="O18" s="118" t="s">
        <v>150</v>
      </c>
      <c r="P18" s="292" t="s">
        <v>154</v>
      </c>
      <c r="Q18" s="233"/>
      <c r="R18" s="290">
        <v>41010</v>
      </c>
      <c r="S18" s="291"/>
      <c r="T18" s="118" t="s">
        <v>151</v>
      </c>
      <c r="U18" s="292"/>
      <c r="V18" s="233"/>
      <c r="W18" s="290">
        <v>41040</v>
      </c>
      <c r="X18" s="291"/>
      <c r="Y18" s="118" t="s">
        <v>152</v>
      </c>
      <c r="Z18" s="323" t="s">
        <v>147</v>
      </c>
      <c r="AA18" s="233"/>
      <c r="AB18" s="290">
        <v>41071</v>
      </c>
      <c r="AC18" s="291"/>
      <c r="AD18" s="118" t="s">
        <v>153</v>
      </c>
      <c r="AE18" s="292" t="s">
        <v>147</v>
      </c>
      <c r="AF18" s="1"/>
      <c r="AG18" s="3" t="s">
        <v>169</v>
      </c>
      <c r="AH18" s="28">
        <f>COUNTIF(Z8:Z38,"L")+COUNTIF(U8:U38,"L")+COUNTIF(AE8:AE38,"L")+COUNTIF(F8:F38,"L")+COUNTIF(K8:K38,"L")+COUNTIF(P8:P38,"L")+COUNTIF(Z42:Z72,"L")+COUNTIF(U42:U72,"L")+COUNTIF(AE42:AE72,"L")+COUNTIF(F42:F72,"L")+COUNTIF(K42:K72,"L")+COUNTIF(P42:P72,"L")</f>
        <v>30</v>
      </c>
    </row>
    <row r="19" spans="1:35" ht="15.5" x14ac:dyDescent="0.35">
      <c r="A19" s="1"/>
      <c r="B19" s="1"/>
      <c r="C19" s="290">
        <v>40920</v>
      </c>
      <c r="D19" s="291"/>
      <c r="E19" s="118" t="s">
        <v>152</v>
      </c>
      <c r="F19" s="292" t="s">
        <v>147</v>
      </c>
      <c r="G19" s="233"/>
      <c r="H19" s="290">
        <v>40951</v>
      </c>
      <c r="I19" s="291"/>
      <c r="J19" s="118" t="s">
        <v>153</v>
      </c>
      <c r="K19" s="292" t="s">
        <v>147</v>
      </c>
      <c r="L19" s="233"/>
      <c r="M19" s="290">
        <v>40980</v>
      </c>
      <c r="N19" s="291"/>
      <c r="O19" s="118" t="s">
        <v>153</v>
      </c>
      <c r="P19" s="292" t="s">
        <v>154</v>
      </c>
      <c r="Q19" s="233"/>
      <c r="R19" s="220">
        <v>41011</v>
      </c>
      <c r="S19" s="227"/>
      <c r="T19" s="310" t="s">
        <v>146</v>
      </c>
      <c r="U19" s="243"/>
      <c r="V19" s="233"/>
      <c r="W19" s="290">
        <v>41041</v>
      </c>
      <c r="X19" s="291"/>
      <c r="Y19" s="118" t="s">
        <v>155</v>
      </c>
      <c r="Z19" s="292" t="s">
        <v>147</v>
      </c>
      <c r="AA19" s="233"/>
      <c r="AB19" s="290">
        <v>41072</v>
      </c>
      <c r="AC19" s="291"/>
      <c r="AD19" s="118" t="s">
        <v>156</v>
      </c>
      <c r="AE19" s="292" t="s">
        <v>147</v>
      </c>
      <c r="AF19" s="1"/>
      <c r="AG19" s="3" t="s">
        <v>170</v>
      </c>
      <c r="AH19" s="28">
        <f>COUNTIF(U7:U73,"ATV")+COUNTIF(Z7:Z73,"ATV")+COUNTIF(AE7:AE73,"ATV")+COUNTIF(F7:F73,"ATV")+COUNTIF(K7:K73,"ATV")+COUNTIF(P7:P73,"ATV")</f>
        <v>0</v>
      </c>
    </row>
    <row r="20" spans="1:35" ht="15.5" x14ac:dyDescent="0.35">
      <c r="A20" s="1"/>
      <c r="B20" s="1"/>
      <c r="C20" s="290">
        <v>40921</v>
      </c>
      <c r="D20" s="291"/>
      <c r="E20" s="118" t="s">
        <v>155</v>
      </c>
      <c r="F20" s="292" t="s">
        <v>147</v>
      </c>
      <c r="G20" s="233"/>
      <c r="H20" s="290">
        <v>40952</v>
      </c>
      <c r="I20" s="291"/>
      <c r="J20" s="118" t="s">
        <v>156</v>
      </c>
      <c r="K20" s="292" t="s">
        <v>147</v>
      </c>
      <c r="L20" s="233"/>
      <c r="M20" s="290">
        <v>40981</v>
      </c>
      <c r="N20" s="291"/>
      <c r="O20" s="118" t="s">
        <v>156</v>
      </c>
      <c r="P20" s="292" t="s">
        <v>154</v>
      </c>
      <c r="Q20" s="233"/>
      <c r="R20" s="290">
        <v>41012</v>
      </c>
      <c r="S20" s="293"/>
      <c r="T20" s="118" t="s">
        <v>152</v>
      </c>
      <c r="U20" s="323" t="s">
        <v>147</v>
      </c>
      <c r="V20" s="233"/>
      <c r="W20" s="290">
        <v>41042</v>
      </c>
      <c r="X20" s="293"/>
      <c r="Y20" s="118" t="s">
        <v>150</v>
      </c>
      <c r="Z20" s="236" t="s">
        <v>147</v>
      </c>
      <c r="AA20" s="233"/>
      <c r="AB20" s="290">
        <v>41073</v>
      </c>
      <c r="AC20" s="293"/>
      <c r="AD20" s="118" t="s">
        <v>151</v>
      </c>
      <c r="AE20" s="292"/>
      <c r="AF20" s="1"/>
      <c r="AG20" s="3"/>
      <c r="AH20" s="28"/>
    </row>
    <row r="21" spans="1:35" ht="15.5" x14ac:dyDescent="0.35">
      <c r="A21" s="1"/>
      <c r="B21" s="1"/>
      <c r="C21" s="290">
        <v>40922</v>
      </c>
      <c r="D21" s="291"/>
      <c r="E21" s="118" t="s">
        <v>150</v>
      </c>
      <c r="F21" s="292" t="s">
        <v>147</v>
      </c>
      <c r="G21" s="233"/>
      <c r="H21" s="290">
        <v>40953</v>
      </c>
      <c r="I21" s="291"/>
      <c r="J21" s="118" t="s">
        <v>151</v>
      </c>
      <c r="K21" s="292"/>
      <c r="L21" s="233"/>
      <c r="M21" s="290">
        <v>40982</v>
      </c>
      <c r="N21" s="291"/>
      <c r="O21" s="118" t="s">
        <v>151</v>
      </c>
      <c r="P21" s="292" t="s">
        <v>154</v>
      </c>
      <c r="Q21" s="233"/>
      <c r="R21" s="290">
        <v>41013</v>
      </c>
      <c r="S21" s="291"/>
      <c r="T21" s="118" t="s">
        <v>155</v>
      </c>
      <c r="U21" s="292" t="s">
        <v>147</v>
      </c>
      <c r="V21" s="233"/>
      <c r="W21" s="335">
        <v>41043</v>
      </c>
      <c r="X21" s="336"/>
      <c r="Y21" s="329" t="s">
        <v>153</v>
      </c>
      <c r="Z21" s="334" t="s">
        <v>200</v>
      </c>
      <c r="AA21" s="233"/>
      <c r="AB21" s="220">
        <v>41074</v>
      </c>
      <c r="AC21" s="227"/>
      <c r="AD21" s="310" t="s">
        <v>146</v>
      </c>
      <c r="AE21" s="243"/>
      <c r="AF21" s="1"/>
      <c r="AG21" s="3" t="s">
        <v>171</v>
      </c>
      <c r="AH21" s="365">
        <f>AH12-AH13</f>
        <v>0</v>
      </c>
    </row>
    <row r="22" spans="1:35" ht="15.5" x14ac:dyDescent="0.35">
      <c r="A22" s="1"/>
      <c r="B22" s="1"/>
      <c r="C22" s="290">
        <v>40923</v>
      </c>
      <c r="D22" s="291"/>
      <c r="E22" s="118" t="s">
        <v>153</v>
      </c>
      <c r="F22" s="292" t="s">
        <v>147</v>
      </c>
      <c r="G22" s="233"/>
      <c r="H22" s="220">
        <v>40954</v>
      </c>
      <c r="I22" s="227"/>
      <c r="J22" s="310" t="s">
        <v>146</v>
      </c>
      <c r="K22" s="222"/>
      <c r="L22" s="233"/>
      <c r="M22" s="220">
        <v>40983</v>
      </c>
      <c r="N22" s="227"/>
      <c r="O22" s="310" t="s">
        <v>146</v>
      </c>
      <c r="P22" s="222"/>
      <c r="Q22" s="233"/>
      <c r="R22" s="290">
        <v>41014</v>
      </c>
      <c r="S22" s="291"/>
      <c r="T22" s="118" t="s">
        <v>150</v>
      </c>
      <c r="U22" s="292" t="s">
        <v>147</v>
      </c>
      <c r="V22" s="233"/>
      <c r="W22" s="290">
        <v>41044</v>
      </c>
      <c r="X22" s="291"/>
      <c r="Y22" s="118" t="s">
        <v>156</v>
      </c>
      <c r="Z22" s="292" t="s">
        <v>147</v>
      </c>
      <c r="AA22" s="233"/>
      <c r="AB22" s="290">
        <v>41075</v>
      </c>
      <c r="AC22" s="291"/>
      <c r="AD22" s="118" t="s">
        <v>152</v>
      </c>
      <c r="AE22" s="323" t="s">
        <v>147</v>
      </c>
      <c r="AF22" s="1"/>
      <c r="AG22" s="1"/>
      <c r="AH22" s="1"/>
    </row>
    <row r="23" spans="1:35" ht="15.5" x14ac:dyDescent="0.35">
      <c r="A23" s="1"/>
      <c r="B23" s="1"/>
      <c r="C23" s="290">
        <v>40924</v>
      </c>
      <c r="D23" s="291"/>
      <c r="E23" s="118" t="s">
        <v>156</v>
      </c>
      <c r="F23" s="292" t="s">
        <v>147</v>
      </c>
      <c r="G23" s="233"/>
      <c r="H23" s="290">
        <v>40955</v>
      </c>
      <c r="I23" s="291"/>
      <c r="J23" s="118" t="s">
        <v>152</v>
      </c>
      <c r="K23" s="323" t="s">
        <v>147</v>
      </c>
      <c r="L23" s="233"/>
      <c r="M23" s="290">
        <v>40984</v>
      </c>
      <c r="N23" s="291"/>
      <c r="O23" s="118" t="s">
        <v>152</v>
      </c>
      <c r="P23" s="323" t="s">
        <v>147</v>
      </c>
      <c r="Q23" s="233"/>
      <c r="R23" s="290">
        <v>41015</v>
      </c>
      <c r="S23" s="291"/>
      <c r="T23" s="118" t="s">
        <v>153</v>
      </c>
      <c r="U23" s="292" t="s">
        <v>147</v>
      </c>
      <c r="V23" s="233"/>
      <c r="W23" s="290">
        <v>41045</v>
      </c>
      <c r="X23" s="291"/>
      <c r="Y23" s="118" t="s">
        <v>151</v>
      </c>
      <c r="Z23" s="292"/>
      <c r="AA23" s="233"/>
      <c r="AB23" s="290">
        <v>41076</v>
      </c>
      <c r="AC23" s="291"/>
      <c r="AD23" s="118" t="s">
        <v>155</v>
      </c>
      <c r="AE23" s="292" t="s">
        <v>147</v>
      </c>
      <c r="AF23" s="1"/>
      <c r="AG23" s="1"/>
      <c r="AH23" s="1"/>
    </row>
    <row r="24" spans="1:35" ht="15.5" x14ac:dyDescent="0.35">
      <c r="A24" s="1"/>
      <c r="B24" s="1"/>
      <c r="C24" s="290">
        <v>40925</v>
      </c>
      <c r="D24" s="291"/>
      <c r="E24" s="118" t="s">
        <v>151</v>
      </c>
      <c r="F24" s="292"/>
      <c r="G24" s="233"/>
      <c r="H24" s="290">
        <v>40956</v>
      </c>
      <c r="I24" s="291"/>
      <c r="J24" s="118" t="s">
        <v>155</v>
      </c>
      <c r="K24" s="292" t="s">
        <v>147</v>
      </c>
      <c r="L24" s="233"/>
      <c r="M24" s="290">
        <v>40985</v>
      </c>
      <c r="N24" s="291"/>
      <c r="O24" s="118" t="s">
        <v>155</v>
      </c>
      <c r="P24" s="292" t="s">
        <v>147</v>
      </c>
      <c r="Q24" s="233"/>
      <c r="R24" s="290">
        <v>41016</v>
      </c>
      <c r="S24" s="291"/>
      <c r="T24" s="118" t="s">
        <v>156</v>
      </c>
      <c r="U24" s="292" t="s">
        <v>147</v>
      </c>
      <c r="V24" s="233"/>
      <c r="W24" s="220">
        <v>41046</v>
      </c>
      <c r="X24" s="227"/>
      <c r="Y24" s="310" t="s">
        <v>146</v>
      </c>
      <c r="Z24" s="243"/>
      <c r="AA24" s="233"/>
      <c r="AB24" s="290">
        <v>41077</v>
      </c>
      <c r="AC24" s="291"/>
      <c r="AD24" s="118" t="s">
        <v>150</v>
      </c>
      <c r="AE24" s="292" t="s">
        <v>147</v>
      </c>
      <c r="AF24" s="1"/>
      <c r="AG24" s="1"/>
      <c r="AH24" s="1"/>
    </row>
    <row r="25" spans="1:35" ht="15.5" x14ac:dyDescent="0.35">
      <c r="A25" s="1"/>
      <c r="B25" s="1"/>
      <c r="C25" s="220">
        <v>40926</v>
      </c>
      <c r="D25" s="227"/>
      <c r="E25" s="310" t="s">
        <v>146</v>
      </c>
      <c r="F25" s="222"/>
      <c r="G25" s="233"/>
      <c r="H25" s="290">
        <v>40957</v>
      </c>
      <c r="I25" s="291"/>
      <c r="J25" s="118" t="s">
        <v>150</v>
      </c>
      <c r="K25" s="292" t="s">
        <v>147</v>
      </c>
      <c r="L25" s="233"/>
      <c r="M25" s="290">
        <v>40986</v>
      </c>
      <c r="N25" s="291"/>
      <c r="O25" s="118" t="s">
        <v>150</v>
      </c>
      <c r="P25" s="292" t="s">
        <v>147</v>
      </c>
      <c r="Q25" s="233"/>
      <c r="R25" s="290">
        <v>41017</v>
      </c>
      <c r="S25" s="291"/>
      <c r="T25" s="118" t="s">
        <v>151</v>
      </c>
      <c r="U25" s="292"/>
      <c r="V25" s="233"/>
      <c r="W25" s="290">
        <v>41047</v>
      </c>
      <c r="X25" s="291"/>
      <c r="Y25" s="118" t="s">
        <v>152</v>
      </c>
      <c r="Z25" s="323" t="s">
        <v>147</v>
      </c>
      <c r="AA25" s="233"/>
      <c r="AB25" s="290">
        <v>41078</v>
      </c>
      <c r="AC25" s="291"/>
      <c r="AD25" s="118" t="s">
        <v>153</v>
      </c>
      <c r="AE25" s="292" t="s">
        <v>147</v>
      </c>
      <c r="AF25" s="1"/>
      <c r="AG25" s="1"/>
      <c r="AH25" s="1"/>
    </row>
    <row r="26" spans="1:35" ht="15.5" x14ac:dyDescent="0.35">
      <c r="A26" s="1"/>
      <c r="B26" s="1"/>
      <c r="C26" s="290">
        <v>40927</v>
      </c>
      <c r="D26" s="291"/>
      <c r="E26" s="118" t="s">
        <v>152</v>
      </c>
      <c r="F26" s="323" t="s">
        <v>147</v>
      </c>
      <c r="G26" s="233"/>
      <c r="H26" s="290">
        <v>40958</v>
      </c>
      <c r="I26" s="291"/>
      <c r="J26" s="118" t="s">
        <v>153</v>
      </c>
      <c r="K26" s="292" t="s">
        <v>147</v>
      </c>
      <c r="L26" s="233"/>
      <c r="M26" s="290">
        <v>40987</v>
      </c>
      <c r="N26" s="291"/>
      <c r="O26" s="118" t="s">
        <v>153</v>
      </c>
      <c r="P26" s="292" t="s">
        <v>147</v>
      </c>
      <c r="Q26" s="233"/>
      <c r="R26" s="220">
        <v>41018</v>
      </c>
      <c r="S26" s="227"/>
      <c r="T26" s="310" t="s">
        <v>146</v>
      </c>
      <c r="U26" s="243"/>
      <c r="V26" s="233"/>
      <c r="W26" s="290">
        <v>41048</v>
      </c>
      <c r="X26" s="291"/>
      <c r="Y26" s="118" t="s">
        <v>155</v>
      </c>
      <c r="Z26" s="292" t="s">
        <v>147</v>
      </c>
      <c r="AA26" s="233"/>
      <c r="AB26" s="335">
        <v>41079</v>
      </c>
      <c r="AC26" s="336"/>
      <c r="AD26" s="329" t="s">
        <v>156</v>
      </c>
      <c r="AE26" s="334" t="s">
        <v>200</v>
      </c>
      <c r="AF26" s="1"/>
      <c r="AG26" s="1"/>
      <c r="AH26" s="1"/>
    </row>
    <row r="27" spans="1:35" ht="16" customHeight="1" thickBot="1" x14ac:dyDescent="0.5">
      <c r="A27" s="1"/>
      <c r="B27" s="1"/>
      <c r="C27" s="290">
        <v>40928</v>
      </c>
      <c r="D27" s="291"/>
      <c r="E27" s="118" t="s">
        <v>155</v>
      </c>
      <c r="F27" s="292" t="s">
        <v>147</v>
      </c>
      <c r="G27" s="233"/>
      <c r="H27" s="290">
        <v>40959</v>
      </c>
      <c r="I27" s="291"/>
      <c r="J27" s="118" t="s">
        <v>156</v>
      </c>
      <c r="K27" s="292" t="s">
        <v>147</v>
      </c>
      <c r="L27" s="233"/>
      <c r="M27" s="290">
        <v>40988</v>
      </c>
      <c r="N27" s="291"/>
      <c r="O27" s="118" t="s">
        <v>156</v>
      </c>
      <c r="P27" s="292" t="s">
        <v>147</v>
      </c>
      <c r="Q27" s="233"/>
      <c r="R27" s="290">
        <v>41019</v>
      </c>
      <c r="S27" s="293"/>
      <c r="T27" s="118" t="s">
        <v>152</v>
      </c>
      <c r="U27" s="323" t="s">
        <v>147</v>
      </c>
      <c r="V27" s="233"/>
      <c r="W27" s="290">
        <v>41049</v>
      </c>
      <c r="X27" s="293"/>
      <c r="Y27" s="118" t="s">
        <v>150</v>
      </c>
      <c r="Z27" s="292" t="s">
        <v>147</v>
      </c>
      <c r="AA27" s="233"/>
      <c r="AB27" s="290">
        <v>41080</v>
      </c>
      <c r="AC27" s="293"/>
      <c r="AD27" s="118" t="s">
        <v>151</v>
      </c>
      <c r="AE27" s="292"/>
      <c r="AF27" s="1"/>
      <c r="AG27" s="259" t="s">
        <v>181</v>
      </c>
      <c r="AH27" s="46"/>
      <c r="AI27" s="46"/>
    </row>
    <row r="28" spans="1:35" ht="15.5" x14ac:dyDescent="0.35">
      <c r="A28" s="1"/>
      <c r="B28" s="1"/>
      <c r="C28" s="290">
        <v>40929</v>
      </c>
      <c r="D28" s="291"/>
      <c r="E28" s="118" t="s">
        <v>150</v>
      </c>
      <c r="F28" s="292" t="s">
        <v>147</v>
      </c>
      <c r="G28" s="233"/>
      <c r="H28" s="290">
        <v>40960</v>
      </c>
      <c r="I28" s="291"/>
      <c r="J28" s="118" t="s">
        <v>151</v>
      </c>
      <c r="K28" s="292"/>
      <c r="L28" s="233"/>
      <c r="M28" s="290">
        <v>40989</v>
      </c>
      <c r="N28" s="291"/>
      <c r="O28" s="118" t="s">
        <v>151</v>
      </c>
      <c r="P28" s="292"/>
      <c r="Q28" s="233"/>
      <c r="R28" s="290">
        <v>41020</v>
      </c>
      <c r="S28" s="291"/>
      <c r="T28" s="118" t="s">
        <v>155</v>
      </c>
      <c r="U28" s="292" t="s">
        <v>147</v>
      </c>
      <c r="V28" s="233"/>
      <c r="W28" s="290">
        <v>41050</v>
      </c>
      <c r="X28" s="291"/>
      <c r="Y28" s="118" t="s">
        <v>153</v>
      </c>
      <c r="Z28" s="292" t="s">
        <v>147</v>
      </c>
      <c r="AA28" s="233"/>
      <c r="AB28" s="220">
        <v>41081</v>
      </c>
      <c r="AC28" s="227"/>
      <c r="AD28" s="310" t="s">
        <v>146</v>
      </c>
      <c r="AE28" s="243"/>
      <c r="AF28" s="1"/>
      <c r="AG28" s="1"/>
      <c r="AH28" s="1"/>
    </row>
    <row r="29" spans="1:35" ht="15.5" x14ac:dyDescent="0.35">
      <c r="A29" s="1"/>
      <c r="B29" s="1"/>
      <c r="C29" s="290">
        <v>40930</v>
      </c>
      <c r="D29" s="291"/>
      <c r="E29" s="118" t="s">
        <v>153</v>
      </c>
      <c r="F29" s="292" t="s">
        <v>147</v>
      </c>
      <c r="G29" s="233"/>
      <c r="H29" s="220">
        <v>40961</v>
      </c>
      <c r="I29" s="227"/>
      <c r="J29" s="310" t="s">
        <v>146</v>
      </c>
      <c r="K29" s="222"/>
      <c r="L29" s="233"/>
      <c r="M29" s="220">
        <v>40990</v>
      </c>
      <c r="N29" s="227"/>
      <c r="O29" s="310" t="s">
        <v>146</v>
      </c>
      <c r="P29" s="222"/>
      <c r="Q29" s="233"/>
      <c r="R29" s="290">
        <v>41021</v>
      </c>
      <c r="S29" s="291"/>
      <c r="T29" s="118" t="s">
        <v>150</v>
      </c>
      <c r="U29" s="292" t="s">
        <v>147</v>
      </c>
      <c r="V29" s="233"/>
      <c r="W29" s="290">
        <v>41051</v>
      </c>
      <c r="X29" s="291"/>
      <c r="Y29" s="118" t="s">
        <v>156</v>
      </c>
      <c r="Z29" s="292" t="s">
        <v>147</v>
      </c>
      <c r="AA29" s="233"/>
      <c r="AB29" s="290">
        <v>41082</v>
      </c>
      <c r="AC29" s="291"/>
      <c r="AD29" s="118" t="s">
        <v>152</v>
      </c>
      <c r="AE29" s="323" t="s">
        <v>147</v>
      </c>
      <c r="AF29" s="1"/>
      <c r="AG29" s="1"/>
      <c r="AH29" s="1"/>
    </row>
    <row r="30" spans="1:35" ht="15.5" x14ac:dyDescent="0.35">
      <c r="A30" s="1"/>
      <c r="B30" s="1"/>
      <c r="C30" s="290">
        <v>40931</v>
      </c>
      <c r="D30" s="291"/>
      <c r="E30" s="118" t="s">
        <v>156</v>
      </c>
      <c r="F30" s="292" t="s">
        <v>147</v>
      </c>
      <c r="G30" s="233"/>
      <c r="H30" s="290">
        <v>40962</v>
      </c>
      <c r="I30" s="291"/>
      <c r="J30" s="118" t="s">
        <v>152</v>
      </c>
      <c r="K30" s="323" t="s">
        <v>147</v>
      </c>
      <c r="L30" s="233"/>
      <c r="M30" s="290">
        <v>40991</v>
      </c>
      <c r="N30" s="291"/>
      <c r="O30" s="118" t="s">
        <v>152</v>
      </c>
      <c r="P30" s="323" t="s">
        <v>147</v>
      </c>
      <c r="Q30" s="233"/>
      <c r="R30" s="290">
        <v>41022</v>
      </c>
      <c r="S30" s="291"/>
      <c r="T30" s="118" t="s">
        <v>153</v>
      </c>
      <c r="U30" s="292" t="s">
        <v>147</v>
      </c>
      <c r="V30" s="233"/>
      <c r="W30" s="290">
        <v>41052</v>
      </c>
      <c r="X30" s="291"/>
      <c r="Y30" s="118" t="s">
        <v>151</v>
      </c>
      <c r="Z30" s="292"/>
      <c r="AA30" s="233"/>
      <c r="AB30" s="290">
        <v>41083</v>
      </c>
      <c r="AC30" s="291"/>
      <c r="AD30" s="118" t="s">
        <v>155</v>
      </c>
      <c r="AE30" s="292" t="s">
        <v>147</v>
      </c>
      <c r="AF30" s="1"/>
      <c r="AG30" s="1"/>
      <c r="AH30" s="1"/>
    </row>
    <row r="31" spans="1:35" ht="15.5" x14ac:dyDescent="0.35">
      <c r="A31" s="1"/>
      <c r="B31" s="1"/>
      <c r="C31" s="290">
        <v>40932</v>
      </c>
      <c r="D31" s="291"/>
      <c r="E31" s="118" t="s">
        <v>151</v>
      </c>
      <c r="F31" s="292"/>
      <c r="G31" s="233"/>
      <c r="H31" s="290">
        <v>40963</v>
      </c>
      <c r="I31" s="291"/>
      <c r="J31" s="118" t="s">
        <v>155</v>
      </c>
      <c r="K31" s="292" t="s">
        <v>147</v>
      </c>
      <c r="L31" s="233"/>
      <c r="M31" s="290">
        <v>40992</v>
      </c>
      <c r="N31" s="291"/>
      <c r="O31" s="118" t="s">
        <v>155</v>
      </c>
      <c r="P31" s="292" t="s">
        <v>147</v>
      </c>
      <c r="Q31" s="233"/>
      <c r="R31" s="290">
        <v>41023</v>
      </c>
      <c r="S31" s="291"/>
      <c r="T31" s="118" t="s">
        <v>156</v>
      </c>
      <c r="U31" s="292" t="s">
        <v>147</v>
      </c>
      <c r="V31" s="233"/>
      <c r="W31" s="220">
        <v>41053</v>
      </c>
      <c r="X31" s="227"/>
      <c r="Y31" s="310" t="s">
        <v>146</v>
      </c>
      <c r="Z31" s="243"/>
      <c r="AA31" s="233"/>
      <c r="AB31" s="290">
        <v>41084</v>
      </c>
      <c r="AC31" s="291"/>
      <c r="AD31" s="118" t="s">
        <v>150</v>
      </c>
      <c r="AE31" s="292" t="s">
        <v>147</v>
      </c>
      <c r="AF31" s="1"/>
      <c r="AG31" s="1"/>
      <c r="AH31" s="1"/>
    </row>
    <row r="32" spans="1:35" ht="15.5" x14ac:dyDescent="0.35">
      <c r="A32" s="1"/>
      <c r="B32" s="1"/>
      <c r="C32" s="220">
        <v>40933</v>
      </c>
      <c r="D32" s="227"/>
      <c r="E32" s="310" t="s">
        <v>146</v>
      </c>
      <c r="F32" s="222"/>
      <c r="G32" s="233"/>
      <c r="H32" s="290">
        <v>40964</v>
      </c>
      <c r="I32" s="291"/>
      <c r="J32" s="118" t="s">
        <v>150</v>
      </c>
      <c r="K32" s="292" t="s">
        <v>147</v>
      </c>
      <c r="L32" s="233"/>
      <c r="M32" s="290">
        <v>40993</v>
      </c>
      <c r="N32" s="291"/>
      <c r="O32" s="118" t="s">
        <v>150</v>
      </c>
      <c r="P32" s="292" t="s">
        <v>147</v>
      </c>
      <c r="Q32" s="233"/>
      <c r="R32" s="290">
        <v>41024</v>
      </c>
      <c r="S32" s="291"/>
      <c r="T32" s="118" t="s">
        <v>151</v>
      </c>
      <c r="U32" s="292"/>
      <c r="V32" s="233"/>
      <c r="W32" s="290">
        <v>41054</v>
      </c>
      <c r="X32" s="291"/>
      <c r="Y32" s="118" t="s">
        <v>152</v>
      </c>
      <c r="Z32" s="323" t="s">
        <v>147</v>
      </c>
      <c r="AA32" s="233"/>
      <c r="AB32" s="290">
        <v>41085</v>
      </c>
      <c r="AC32" s="291"/>
      <c r="AD32" s="118" t="s">
        <v>153</v>
      </c>
      <c r="AE32" s="292" t="s">
        <v>147</v>
      </c>
      <c r="AF32" s="1"/>
      <c r="AG32" s="1"/>
      <c r="AH32" s="1"/>
    </row>
    <row r="33" spans="1:55" ht="15.5" x14ac:dyDescent="0.35">
      <c r="A33" s="1"/>
      <c r="B33" s="1"/>
      <c r="C33" s="290">
        <v>40934</v>
      </c>
      <c r="D33" s="291"/>
      <c r="E33" s="118" t="s">
        <v>152</v>
      </c>
      <c r="F33" s="323" t="s">
        <v>147</v>
      </c>
      <c r="G33" s="233"/>
      <c r="H33" s="290">
        <v>40965</v>
      </c>
      <c r="I33" s="291"/>
      <c r="J33" s="118" t="s">
        <v>153</v>
      </c>
      <c r="K33" s="292" t="s">
        <v>147</v>
      </c>
      <c r="L33" s="233"/>
      <c r="M33" s="290">
        <v>40994</v>
      </c>
      <c r="N33" s="291"/>
      <c r="O33" s="118" t="s">
        <v>153</v>
      </c>
      <c r="P33" s="292" t="s">
        <v>147</v>
      </c>
      <c r="Q33" s="233"/>
      <c r="R33" s="220">
        <v>41025</v>
      </c>
      <c r="S33" s="227"/>
      <c r="T33" s="310" t="s">
        <v>146</v>
      </c>
      <c r="U33" s="243"/>
      <c r="V33" s="233"/>
      <c r="W33" s="290">
        <v>41055</v>
      </c>
      <c r="X33" s="291"/>
      <c r="Y33" s="118" t="s">
        <v>155</v>
      </c>
      <c r="Z33" s="292" t="s">
        <v>147</v>
      </c>
      <c r="AA33" s="233"/>
      <c r="AB33" s="290">
        <v>41086</v>
      </c>
      <c r="AC33" s="291"/>
      <c r="AD33" s="118" t="s">
        <v>156</v>
      </c>
      <c r="AE33" s="292" t="s">
        <v>147</v>
      </c>
      <c r="AF33" s="1"/>
      <c r="AG33" s="1"/>
      <c r="AH33" s="1"/>
    </row>
    <row r="34" spans="1:55" ht="15.5" x14ac:dyDescent="0.35">
      <c r="A34" s="1"/>
      <c r="B34" s="1"/>
      <c r="C34" s="290">
        <v>40935</v>
      </c>
      <c r="D34" s="291"/>
      <c r="E34" s="118" t="s">
        <v>155</v>
      </c>
      <c r="F34" s="292" t="s">
        <v>147</v>
      </c>
      <c r="G34" s="233"/>
      <c r="H34" s="290">
        <v>40966</v>
      </c>
      <c r="I34" s="291"/>
      <c r="J34" s="118" t="s">
        <v>156</v>
      </c>
      <c r="K34" s="292" t="s">
        <v>147</v>
      </c>
      <c r="L34" s="233"/>
      <c r="M34" s="290">
        <v>40995</v>
      </c>
      <c r="N34" s="291"/>
      <c r="O34" s="118" t="s">
        <v>156</v>
      </c>
      <c r="P34" s="292" t="s">
        <v>147</v>
      </c>
      <c r="Q34" s="233"/>
      <c r="R34" s="290">
        <v>41026</v>
      </c>
      <c r="S34" s="293"/>
      <c r="T34" s="118" t="s">
        <v>152</v>
      </c>
      <c r="U34" s="292" t="s">
        <v>147</v>
      </c>
      <c r="V34" s="233"/>
      <c r="W34" s="290">
        <v>41056</v>
      </c>
      <c r="X34" s="293"/>
      <c r="Y34" s="118" t="s">
        <v>150</v>
      </c>
      <c r="Z34" s="292" t="s">
        <v>147</v>
      </c>
      <c r="AA34" s="233"/>
      <c r="AB34" s="290">
        <v>41087</v>
      </c>
      <c r="AC34" s="293"/>
      <c r="AD34" s="118" t="s">
        <v>151</v>
      </c>
      <c r="AE34" s="292"/>
      <c r="AF34" s="1"/>
      <c r="AG34" s="1"/>
      <c r="AH34" s="1"/>
    </row>
    <row r="35" spans="1:55" ht="15.5" x14ac:dyDescent="0.35">
      <c r="A35" s="1"/>
      <c r="B35" s="1"/>
      <c r="C35" s="290">
        <v>40936</v>
      </c>
      <c r="D35" s="291"/>
      <c r="E35" s="118" t="s">
        <v>150</v>
      </c>
      <c r="F35" s="292" t="s">
        <v>147</v>
      </c>
      <c r="G35" s="233"/>
      <c r="H35" s="290">
        <v>40967</v>
      </c>
      <c r="I35" s="291"/>
      <c r="J35" s="118" t="s">
        <v>151</v>
      </c>
      <c r="K35" s="292"/>
      <c r="L35" s="233"/>
      <c r="M35" s="290">
        <v>40996</v>
      </c>
      <c r="N35" s="291"/>
      <c r="O35" s="118" t="s">
        <v>151</v>
      </c>
      <c r="P35" s="292"/>
      <c r="Q35" s="233"/>
      <c r="R35" s="290">
        <v>41027</v>
      </c>
      <c r="S35" s="291"/>
      <c r="T35" s="118" t="s">
        <v>155</v>
      </c>
      <c r="U35" s="292" t="s">
        <v>147</v>
      </c>
      <c r="V35" s="233"/>
      <c r="W35" s="290">
        <v>41057</v>
      </c>
      <c r="X35" s="291"/>
      <c r="Y35" s="118" t="s">
        <v>153</v>
      </c>
      <c r="Z35" s="292" t="s">
        <v>147</v>
      </c>
      <c r="AA35" s="233"/>
      <c r="AB35" s="220">
        <v>41088</v>
      </c>
      <c r="AC35" s="227"/>
      <c r="AD35" s="310" t="s">
        <v>146</v>
      </c>
      <c r="AE35" s="243"/>
      <c r="AF35" s="1"/>
      <c r="AG35" s="1"/>
      <c r="AH35" s="1"/>
    </row>
    <row r="36" spans="1:55" ht="15.5" x14ac:dyDescent="0.35">
      <c r="A36" s="1"/>
      <c r="B36" s="1"/>
      <c r="C36" s="290">
        <v>40937</v>
      </c>
      <c r="D36" s="291"/>
      <c r="E36" s="118" t="s">
        <v>153</v>
      </c>
      <c r="F36" s="292" t="s">
        <v>147</v>
      </c>
      <c r="G36" s="233"/>
      <c r="H36" s="290">
        <v>40968</v>
      </c>
      <c r="I36" s="293"/>
      <c r="J36" s="118"/>
      <c r="K36" s="292"/>
      <c r="L36" s="233"/>
      <c r="M36" s="220">
        <v>40997</v>
      </c>
      <c r="N36" s="227"/>
      <c r="O36" s="310" t="s">
        <v>146</v>
      </c>
      <c r="P36" s="243"/>
      <c r="Q36" s="233"/>
      <c r="R36" s="290">
        <v>41028</v>
      </c>
      <c r="S36" s="291"/>
      <c r="T36" s="118" t="s">
        <v>150</v>
      </c>
      <c r="U36" s="292" t="s">
        <v>147</v>
      </c>
      <c r="V36" s="233"/>
      <c r="W36" s="290">
        <v>41058</v>
      </c>
      <c r="X36" s="291"/>
      <c r="Y36" s="118" t="s">
        <v>156</v>
      </c>
      <c r="Z36" s="292" t="s">
        <v>147</v>
      </c>
      <c r="AA36" s="233"/>
      <c r="AB36" s="290">
        <v>41089</v>
      </c>
      <c r="AC36" s="291"/>
      <c r="AD36" s="118" t="s">
        <v>152</v>
      </c>
      <c r="AE36" s="292" t="s">
        <v>154</v>
      </c>
      <c r="AF36" s="1"/>
      <c r="AG36" s="1"/>
      <c r="AH36" s="1"/>
    </row>
    <row r="37" spans="1:55" ht="15.5" x14ac:dyDescent="0.35">
      <c r="A37" s="1"/>
      <c r="B37" s="1"/>
      <c r="C37" s="290">
        <v>40938</v>
      </c>
      <c r="D37" s="291" t="s">
        <v>127</v>
      </c>
      <c r="E37" s="118" t="s">
        <v>156</v>
      </c>
      <c r="F37" s="292" t="s">
        <v>147</v>
      </c>
      <c r="G37" s="233"/>
      <c r="H37" s="290"/>
      <c r="I37" s="291"/>
      <c r="J37" s="118"/>
      <c r="K37" s="292"/>
      <c r="L37" s="233"/>
      <c r="M37" s="290">
        <v>40998</v>
      </c>
      <c r="N37" s="291"/>
      <c r="O37" s="118" t="s">
        <v>152</v>
      </c>
      <c r="P37" s="292" t="s">
        <v>147</v>
      </c>
      <c r="Q37" s="233"/>
      <c r="R37" s="290">
        <v>41029</v>
      </c>
      <c r="S37" s="291"/>
      <c r="T37" s="118" t="s">
        <v>153</v>
      </c>
      <c r="U37" s="292" t="s">
        <v>147</v>
      </c>
      <c r="V37" s="233"/>
      <c r="W37" s="290">
        <v>41059</v>
      </c>
      <c r="X37" s="291"/>
      <c r="Y37" s="118" t="s">
        <v>151</v>
      </c>
      <c r="Z37" s="292"/>
      <c r="AA37" s="233"/>
      <c r="AB37" s="290">
        <v>41090</v>
      </c>
      <c r="AC37" s="291"/>
      <c r="AD37" s="118" t="s">
        <v>155</v>
      </c>
      <c r="AE37" s="292" t="s">
        <v>154</v>
      </c>
      <c r="AF37" s="1"/>
      <c r="AG37" s="1"/>
      <c r="AH37" s="1"/>
    </row>
    <row r="38" spans="1:55" ht="16" thickBot="1" x14ac:dyDescent="0.4">
      <c r="A38" s="1"/>
      <c r="B38" s="1"/>
      <c r="C38" s="296">
        <v>40939</v>
      </c>
      <c r="D38" s="297" t="s">
        <v>127</v>
      </c>
      <c r="E38" s="303" t="s">
        <v>151</v>
      </c>
      <c r="F38" s="302"/>
      <c r="G38" s="233"/>
      <c r="H38" s="296"/>
      <c r="I38" s="300"/>
      <c r="J38" s="303"/>
      <c r="K38" s="299"/>
      <c r="L38" s="233"/>
      <c r="M38" s="296">
        <v>40999</v>
      </c>
      <c r="N38" s="297" t="s">
        <v>127</v>
      </c>
      <c r="O38" s="303" t="s">
        <v>155</v>
      </c>
      <c r="P38" s="299" t="s">
        <v>147</v>
      </c>
      <c r="Q38" s="233"/>
      <c r="R38" s="296"/>
      <c r="S38" s="300"/>
      <c r="T38" s="303"/>
      <c r="U38" s="304"/>
      <c r="V38" s="233"/>
      <c r="W38" s="296">
        <v>41060</v>
      </c>
      <c r="X38" s="297" t="s">
        <v>127</v>
      </c>
      <c r="Y38" s="303" t="s">
        <v>146</v>
      </c>
      <c r="Z38" s="245"/>
      <c r="AA38" s="233"/>
      <c r="AB38" s="296"/>
      <c r="AC38" s="300"/>
      <c r="AD38" s="303"/>
      <c r="AE38" s="304"/>
      <c r="AF38" s="1"/>
      <c r="AG38" s="1"/>
      <c r="AH38" s="1"/>
    </row>
    <row r="39" spans="1:55" ht="15" thickBo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55" x14ac:dyDescent="0.35">
      <c r="A40" s="1"/>
      <c r="B40" s="1"/>
      <c r="C40" s="433" t="s">
        <v>128</v>
      </c>
      <c r="D40" s="434"/>
      <c r="E40" s="434"/>
      <c r="F40" s="435" t="s">
        <v>128</v>
      </c>
      <c r="G40" s="246"/>
      <c r="H40" s="433" t="s">
        <v>129</v>
      </c>
      <c r="I40" s="434"/>
      <c r="J40" s="434"/>
      <c r="K40" s="435" t="s">
        <v>129</v>
      </c>
      <c r="L40" s="246"/>
      <c r="M40" s="433" t="s">
        <v>130</v>
      </c>
      <c r="N40" s="434"/>
      <c r="O40" s="434"/>
      <c r="P40" s="435" t="s">
        <v>130</v>
      </c>
      <c r="Q40" s="246"/>
      <c r="R40" s="433" t="s">
        <v>131</v>
      </c>
      <c r="S40" s="434"/>
      <c r="T40" s="434"/>
      <c r="U40" s="435" t="s">
        <v>131</v>
      </c>
      <c r="V40" s="246"/>
      <c r="W40" s="433" t="s">
        <v>132</v>
      </c>
      <c r="X40" s="434"/>
      <c r="Y40" s="434"/>
      <c r="Z40" s="435" t="s">
        <v>132</v>
      </c>
      <c r="AA40" s="246"/>
      <c r="AB40" s="433" t="s">
        <v>133</v>
      </c>
      <c r="AC40" s="434"/>
      <c r="AD40" s="434"/>
      <c r="AE40" s="435" t="s">
        <v>133</v>
      </c>
      <c r="AF40" s="1"/>
      <c r="AG40" s="1"/>
      <c r="AH40" s="1"/>
    </row>
    <row r="41" spans="1:55" s="32" customFormat="1" ht="16" thickBot="1" x14ac:dyDescent="0.4">
      <c r="A41" s="155"/>
      <c r="B41" s="155"/>
      <c r="C41" s="311"/>
      <c r="D41" s="29"/>
      <c r="E41" s="312"/>
      <c r="F41" s="31" t="s">
        <v>122</v>
      </c>
      <c r="G41" s="155"/>
      <c r="H41" s="316"/>
      <c r="I41" s="317"/>
      <c r="J41" s="312"/>
      <c r="K41" s="257" t="s">
        <v>122</v>
      </c>
      <c r="L41" s="155"/>
      <c r="M41" s="316"/>
      <c r="N41" s="317"/>
      <c r="O41" s="312"/>
      <c r="P41" s="257" t="s">
        <v>122</v>
      </c>
      <c r="Q41" s="155"/>
      <c r="R41" s="311"/>
      <c r="S41" s="29"/>
      <c r="T41" s="312"/>
      <c r="U41" s="31" t="s">
        <v>122</v>
      </c>
      <c r="V41" s="155"/>
      <c r="W41" s="316"/>
      <c r="X41" s="317"/>
      <c r="Y41" s="312"/>
      <c r="Z41" s="257" t="s">
        <v>122</v>
      </c>
      <c r="AA41" s="155"/>
      <c r="AB41" s="311"/>
      <c r="AC41" s="29"/>
      <c r="AD41" s="312"/>
      <c r="AE41" s="257" t="s">
        <v>122</v>
      </c>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row>
    <row r="42" spans="1:55" ht="15.5" x14ac:dyDescent="0.35">
      <c r="A42" s="1"/>
      <c r="B42" s="1"/>
      <c r="C42" s="284">
        <v>41091</v>
      </c>
      <c r="D42" s="285"/>
      <c r="E42" s="309" t="s">
        <v>150</v>
      </c>
      <c r="F42" s="288" t="s">
        <v>154</v>
      </c>
      <c r="G42" s="233"/>
      <c r="H42" s="284">
        <v>41122</v>
      </c>
      <c r="I42" s="285"/>
      <c r="J42" s="309" t="s">
        <v>151</v>
      </c>
      <c r="K42" s="288"/>
      <c r="L42" s="233"/>
      <c r="M42" s="284">
        <v>41153</v>
      </c>
      <c r="N42" s="285"/>
      <c r="O42" s="309" t="s">
        <v>155</v>
      </c>
      <c r="P42" s="288" t="s">
        <v>147</v>
      </c>
      <c r="Q42" s="233"/>
      <c r="R42" s="284">
        <v>41183</v>
      </c>
      <c r="S42" s="285"/>
      <c r="T42" s="309" t="s">
        <v>153</v>
      </c>
      <c r="U42" s="288" t="s">
        <v>147</v>
      </c>
      <c r="V42" s="233"/>
      <c r="W42" s="220">
        <v>41214</v>
      </c>
      <c r="X42" s="227"/>
      <c r="Y42" s="310" t="s">
        <v>146</v>
      </c>
      <c r="Z42" s="318"/>
      <c r="AA42" s="233"/>
      <c r="AB42" s="284">
        <v>41244</v>
      </c>
      <c r="AC42" s="285"/>
      <c r="AD42" s="309" t="s">
        <v>155</v>
      </c>
      <c r="AE42" s="288" t="s">
        <v>147</v>
      </c>
      <c r="AF42" s="1"/>
      <c r="AG42" s="1"/>
      <c r="AH42" s="1"/>
    </row>
    <row r="43" spans="1:55" ht="15.5" x14ac:dyDescent="0.35">
      <c r="A43" s="1"/>
      <c r="B43" s="1"/>
      <c r="C43" s="290">
        <v>41092</v>
      </c>
      <c r="D43" s="291"/>
      <c r="E43" s="118" t="s">
        <v>153</v>
      </c>
      <c r="F43" s="292" t="s">
        <v>154</v>
      </c>
      <c r="G43" s="233"/>
      <c r="H43" s="220">
        <v>41123</v>
      </c>
      <c r="I43" s="227"/>
      <c r="J43" s="310" t="s">
        <v>146</v>
      </c>
      <c r="K43" s="243"/>
      <c r="L43" s="233"/>
      <c r="M43" s="290">
        <v>41154</v>
      </c>
      <c r="N43" s="291"/>
      <c r="O43" s="118" t="s">
        <v>150</v>
      </c>
      <c r="P43" s="292" t="s">
        <v>147</v>
      </c>
      <c r="Q43" s="233"/>
      <c r="R43" s="290">
        <v>41184</v>
      </c>
      <c r="S43" s="291"/>
      <c r="T43" s="118" t="s">
        <v>156</v>
      </c>
      <c r="U43" s="292" t="s">
        <v>147</v>
      </c>
      <c r="V43" s="233"/>
      <c r="W43" s="290">
        <v>41215</v>
      </c>
      <c r="X43" s="291"/>
      <c r="Y43" s="118" t="s">
        <v>152</v>
      </c>
      <c r="Z43" s="323" t="s">
        <v>147</v>
      </c>
      <c r="AA43" s="233"/>
      <c r="AB43" s="290">
        <v>41245</v>
      </c>
      <c r="AC43" s="291"/>
      <c r="AD43" s="118" t="s">
        <v>150</v>
      </c>
      <c r="AE43" s="292" t="s">
        <v>147</v>
      </c>
      <c r="AF43" s="1"/>
      <c r="AG43" s="1"/>
      <c r="AH43" s="1"/>
    </row>
    <row r="44" spans="1:55" ht="15.5" x14ac:dyDescent="0.35">
      <c r="A44" s="1"/>
      <c r="B44" s="1"/>
      <c r="C44" s="290">
        <v>41093</v>
      </c>
      <c r="D44" s="291"/>
      <c r="E44" s="118" t="s">
        <v>156</v>
      </c>
      <c r="F44" s="292" t="s">
        <v>154</v>
      </c>
      <c r="G44" s="233"/>
      <c r="H44" s="290">
        <v>41124</v>
      </c>
      <c r="I44" s="291"/>
      <c r="J44" s="118" t="s">
        <v>152</v>
      </c>
      <c r="K44" s="323" t="s">
        <v>147</v>
      </c>
      <c r="L44" s="233"/>
      <c r="M44" s="290">
        <v>41155</v>
      </c>
      <c r="N44" s="291"/>
      <c r="O44" s="118" t="s">
        <v>153</v>
      </c>
      <c r="P44" s="292" t="s">
        <v>147</v>
      </c>
      <c r="Q44" s="233"/>
      <c r="R44" s="290">
        <v>41185</v>
      </c>
      <c r="S44" s="291"/>
      <c r="T44" s="118" t="s">
        <v>151</v>
      </c>
      <c r="U44" s="292"/>
      <c r="V44" s="233"/>
      <c r="W44" s="290">
        <v>41216</v>
      </c>
      <c r="X44" s="291"/>
      <c r="Y44" s="118" t="s">
        <v>155</v>
      </c>
      <c r="Z44" s="292" t="s">
        <v>147</v>
      </c>
      <c r="AA44" s="233"/>
      <c r="AB44" s="290">
        <v>41246</v>
      </c>
      <c r="AC44" s="291"/>
      <c r="AD44" s="118" t="s">
        <v>153</v>
      </c>
      <c r="AE44" s="292" t="s">
        <v>147</v>
      </c>
      <c r="AF44" s="1"/>
      <c r="AG44" s="1"/>
      <c r="AH44" s="1"/>
    </row>
    <row r="45" spans="1:55" ht="15.5" x14ac:dyDescent="0.35">
      <c r="A45" s="1"/>
      <c r="B45" s="1"/>
      <c r="C45" s="290">
        <v>41094</v>
      </c>
      <c r="D45" s="291"/>
      <c r="E45" s="118" t="s">
        <v>151</v>
      </c>
      <c r="F45" s="292" t="s">
        <v>154</v>
      </c>
      <c r="G45" s="233"/>
      <c r="H45" s="290">
        <v>41125</v>
      </c>
      <c r="I45" s="291"/>
      <c r="J45" s="118" t="s">
        <v>155</v>
      </c>
      <c r="K45" s="292" t="s">
        <v>147</v>
      </c>
      <c r="L45" s="233"/>
      <c r="M45" s="290">
        <v>41156</v>
      </c>
      <c r="N45" s="291"/>
      <c r="O45" s="118" t="s">
        <v>156</v>
      </c>
      <c r="P45" s="292" t="s">
        <v>147</v>
      </c>
      <c r="Q45" s="233"/>
      <c r="R45" s="220">
        <v>41186</v>
      </c>
      <c r="S45" s="227"/>
      <c r="T45" s="310" t="s">
        <v>146</v>
      </c>
      <c r="U45" s="243"/>
      <c r="V45" s="233"/>
      <c r="W45" s="290">
        <v>41217</v>
      </c>
      <c r="X45" s="291"/>
      <c r="Y45" s="118" t="s">
        <v>150</v>
      </c>
      <c r="Z45" s="292" t="s">
        <v>147</v>
      </c>
      <c r="AA45" s="233"/>
      <c r="AB45" s="290">
        <v>41247</v>
      </c>
      <c r="AC45" s="291"/>
      <c r="AD45" s="118" t="s">
        <v>156</v>
      </c>
      <c r="AE45" s="292" t="s">
        <v>147</v>
      </c>
      <c r="AF45" s="1"/>
      <c r="AG45" s="1"/>
      <c r="AH45" s="1"/>
    </row>
    <row r="46" spans="1:55" ht="15.5" x14ac:dyDescent="0.35">
      <c r="A46" s="1"/>
      <c r="B46" s="1"/>
      <c r="C46" s="220">
        <v>41095</v>
      </c>
      <c r="D46" s="227"/>
      <c r="E46" s="310" t="s">
        <v>146</v>
      </c>
      <c r="F46" s="243"/>
      <c r="G46" s="233"/>
      <c r="H46" s="290">
        <v>41126</v>
      </c>
      <c r="I46" s="291"/>
      <c r="J46" s="118" t="s">
        <v>150</v>
      </c>
      <c r="K46" s="292" t="s">
        <v>147</v>
      </c>
      <c r="L46" s="233"/>
      <c r="M46" s="290">
        <v>41157</v>
      </c>
      <c r="N46" s="291"/>
      <c r="O46" s="118" t="s">
        <v>151</v>
      </c>
      <c r="P46" s="292"/>
      <c r="Q46" s="233"/>
      <c r="R46" s="290">
        <v>41187</v>
      </c>
      <c r="S46" s="291"/>
      <c r="T46" s="118" t="s">
        <v>152</v>
      </c>
      <c r="U46" s="323" t="s">
        <v>147</v>
      </c>
      <c r="V46" s="233"/>
      <c r="W46" s="290">
        <v>41218</v>
      </c>
      <c r="X46" s="291"/>
      <c r="Y46" s="118" t="s">
        <v>153</v>
      </c>
      <c r="Z46" s="292" t="s">
        <v>147</v>
      </c>
      <c r="AA46" s="233"/>
      <c r="AB46" s="290">
        <v>41248</v>
      </c>
      <c r="AC46" s="291"/>
      <c r="AD46" s="118" t="s">
        <v>151</v>
      </c>
      <c r="AE46" s="292"/>
      <c r="AF46" s="1"/>
      <c r="AG46" s="1"/>
      <c r="AH46" s="1"/>
    </row>
    <row r="47" spans="1:55" ht="15.5" x14ac:dyDescent="0.35">
      <c r="A47" s="1"/>
      <c r="B47" s="1"/>
      <c r="C47" s="290">
        <v>41096</v>
      </c>
      <c r="D47" s="293"/>
      <c r="E47" s="118" t="s">
        <v>152</v>
      </c>
      <c r="F47" s="323" t="s">
        <v>154</v>
      </c>
      <c r="G47" s="233"/>
      <c r="H47" s="290">
        <v>41127</v>
      </c>
      <c r="I47" s="293"/>
      <c r="J47" s="118" t="s">
        <v>153</v>
      </c>
      <c r="K47" s="292" t="s">
        <v>147</v>
      </c>
      <c r="L47" s="233"/>
      <c r="M47" s="220">
        <v>41158</v>
      </c>
      <c r="N47" s="227"/>
      <c r="O47" s="310" t="s">
        <v>146</v>
      </c>
      <c r="P47" s="243"/>
      <c r="Q47" s="233"/>
      <c r="R47" s="290">
        <v>41188</v>
      </c>
      <c r="S47" s="293"/>
      <c r="T47" s="118" t="s">
        <v>155</v>
      </c>
      <c r="U47" s="292" t="s">
        <v>147</v>
      </c>
      <c r="V47" s="233"/>
      <c r="W47" s="290">
        <v>41219</v>
      </c>
      <c r="X47" s="293"/>
      <c r="Y47" s="118" t="s">
        <v>156</v>
      </c>
      <c r="Z47" s="292" t="s">
        <v>147</v>
      </c>
      <c r="AA47" s="233"/>
      <c r="AB47" s="220">
        <v>41249</v>
      </c>
      <c r="AC47" s="227"/>
      <c r="AD47" s="310" t="s">
        <v>146</v>
      </c>
      <c r="AE47" s="243"/>
      <c r="AF47" s="1"/>
      <c r="AG47" s="1"/>
      <c r="AH47" s="1"/>
    </row>
    <row r="48" spans="1:55" ht="15.5" x14ac:dyDescent="0.35">
      <c r="A48" s="1"/>
      <c r="B48" s="1"/>
      <c r="C48" s="290">
        <v>41097</v>
      </c>
      <c r="D48" s="291"/>
      <c r="E48" s="118" t="s">
        <v>155</v>
      </c>
      <c r="F48" s="292" t="s">
        <v>154</v>
      </c>
      <c r="G48" s="233"/>
      <c r="H48" s="290">
        <v>41128</v>
      </c>
      <c r="I48" s="291"/>
      <c r="J48" s="118" t="s">
        <v>156</v>
      </c>
      <c r="K48" s="292" t="s">
        <v>147</v>
      </c>
      <c r="L48" s="233"/>
      <c r="M48" s="290">
        <v>41159</v>
      </c>
      <c r="N48" s="291"/>
      <c r="O48" s="118" t="s">
        <v>152</v>
      </c>
      <c r="P48" s="323" t="s">
        <v>147</v>
      </c>
      <c r="Q48" s="233"/>
      <c r="R48" s="290">
        <v>41189</v>
      </c>
      <c r="S48" s="291"/>
      <c r="T48" s="118" t="s">
        <v>150</v>
      </c>
      <c r="U48" s="292" t="s">
        <v>147</v>
      </c>
      <c r="V48" s="233"/>
      <c r="W48" s="290">
        <v>41220</v>
      </c>
      <c r="X48" s="291"/>
      <c r="Y48" s="118" t="s">
        <v>151</v>
      </c>
      <c r="Z48" s="292"/>
      <c r="AA48" s="233"/>
      <c r="AB48" s="290">
        <v>41250</v>
      </c>
      <c r="AC48" s="291"/>
      <c r="AD48" s="118" t="s">
        <v>152</v>
      </c>
      <c r="AE48" s="323" t="s">
        <v>147</v>
      </c>
      <c r="AF48" s="1"/>
      <c r="AG48" s="1"/>
      <c r="AH48" s="1"/>
    </row>
    <row r="49" spans="1:34" ht="15.5" x14ac:dyDescent="0.35">
      <c r="A49" s="1"/>
      <c r="B49" s="1"/>
      <c r="C49" s="290">
        <v>41098</v>
      </c>
      <c r="D49" s="291"/>
      <c r="E49" s="118" t="s">
        <v>150</v>
      </c>
      <c r="F49" s="292" t="s">
        <v>154</v>
      </c>
      <c r="G49" s="233"/>
      <c r="H49" s="290">
        <v>41129</v>
      </c>
      <c r="I49" s="291"/>
      <c r="J49" s="118" t="s">
        <v>151</v>
      </c>
      <c r="K49" s="292"/>
      <c r="L49" s="233"/>
      <c r="M49" s="290">
        <v>41160</v>
      </c>
      <c r="N49" s="291"/>
      <c r="O49" s="118" t="s">
        <v>155</v>
      </c>
      <c r="P49" s="292" t="s">
        <v>147</v>
      </c>
      <c r="Q49" s="233"/>
      <c r="R49" s="290">
        <v>41190</v>
      </c>
      <c r="S49" s="291"/>
      <c r="T49" s="118" t="s">
        <v>153</v>
      </c>
      <c r="U49" s="292" t="s">
        <v>147</v>
      </c>
      <c r="V49" s="233"/>
      <c r="W49" s="220">
        <v>41221</v>
      </c>
      <c r="X49" s="227"/>
      <c r="Y49" s="310" t="s">
        <v>146</v>
      </c>
      <c r="Z49" s="243"/>
      <c r="AA49" s="233"/>
      <c r="AB49" s="290">
        <v>41251</v>
      </c>
      <c r="AC49" s="291"/>
      <c r="AD49" s="118" t="s">
        <v>155</v>
      </c>
      <c r="AE49" s="292" t="s">
        <v>147</v>
      </c>
      <c r="AF49" s="1"/>
      <c r="AG49" s="1"/>
      <c r="AH49" s="1"/>
    </row>
    <row r="50" spans="1:34" ht="15.5" x14ac:dyDescent="0.35">
      <c r="A50" s="1"/>
      <c r="B50" s="1"/>
      <c r="C50" s="290">
        <v>41099</v>
      </c>
      <c r="D50" s="291"/>
      <c r="E50" s="118" t="s">
        <v>153</v>
      </c>
      <c r="F50" s="292" t="s">
        <v>154</v>
      </c>
      <c r="G50" s="233"/>
      <c r="H50" s="220">
        <v>41130</v>
      </c>
      <c r="I50" s="227"/>
      <c r="J50" s="310" t="s">
        <v>146</v>
      </c>
      <c r="K50" s="243"/>
      <c r="L50" s="233"/>
      <c r="M50" s="290">
        <v>41161</v>
      </c>
      <c r="N50" s="291"/>
      <c r="O50" s="118" t="s">
        <v>150</v>
      </c>
      <c r="P50" s="292" t="s">
        <v>147</v>
      </c>
      <c r="Q50" s="233"/>
      <c r="R50" s="290">
        <v>41191</v>
      </c>
      <c r="S50" s="291"/>
      <c r="T50" s="118" t="s">
        <v>156</v>
      </c>
      <c r="U50" s="292" t="s">
        <v>147</v>
      </c>
      <c r="V50" s="233"/>
      <c r="W50" s="290">
        <v>41222</v>
      </c>
      <c r="X50" s="291"/>
      <c r="Y50" s="118" t="s">
        <v>152</v>
      </c>
      <c r="Z50" s="323" t="s">
        <v>147</v>
      </c>
      <c r="AA50" s="233"/>
      <c r="AB50" s="290">
        <v>41252</v>
      </c>
      <c r="AC50" s="291"/>
      <c r="AD50" s="118" t="s">
        <v>150</v>
      </c>
      <c r="AE50" s="292" t="s">
        <v>147</v>
      </c>
      <c r="AF50" s="1"/>
      <c r="AG50" s="1"/>
      <c r="AH50" s="1"/>
    </row>
    <row r="51" spans="1:34" ht="15.5" x14ac:dyDescent="0.35">
      <c r="A51" s="1"/>
      <c r="B51" s="1"/>
      <c r="C51" s="290">
        <v>41100</v>
      </c>
      <c r="D51" s="291"/>
      <c r="E51" s="118" t="s">
        <v>156</v>
      </c>
      <c r="F51" s="292" t="s">
        <v>154</v>
      </c>
      <c r="G51" s="233"/>
      <c r="H51" s="290">
        <v>41131</v>
      </c>
      <c r="I51" s="291"/>
      <c r="J51" s="118" t="s">
        <v>152</v>
      </c>
      <c r="K51" s="323" t="s">
        <v>147</v>
      </c>
      <c r="L51" s="233"/>
      <c r="M51" s="290">
        <v>41162</v>
      </c>
      <c r="N51" s="291"/>
      <c r="O51" s="118" t="s">
        <v>153</v>
      </c>
      <c r="P51" s="292" t="s">
        <v>147</v>
      </c>
      <c r="Q51" s="233"/>
      <c r="R51" s="290">
        <v>41192</v>
      </c>
      <c r="S51" s="291"/>
      <c r="T51" s="118" t="s">
        <v>151</v>
      </c>
      <c r="U51" s="292"/>
      <c r="V51" s="233"/>
      <c r="W51" s="290">
        <v>41223</v>
      </c>
      <c r="X51" s="291"/>
      <c r="Y51" s="118" t="s">
        <v>155</v>
      </c>
      <c r="Z51" s="292" t="s">
        <v>147</v>
      </c>
      <c r="AA51" s="233"/>
      <c r="AB51" s="290">
        <v>41253</v>
      </c>
      <c r="AC51" s="291"/>
      <c r="AD51" s="118" t="s">
        <v>153</v>
      </c>
      <c r="AE51" s="292" t="s">
        <v>147</v>
      </c>
      <c r="AF51" s="1"/>
      <c r="AG51" s="1"/>
      <c r="AH51" s="1"/>
    </row>
    <row r="52" spans="1:34" ht="15.5" x14ac:dyDescent="0.35">
      <c r="A52" s="1"/>
      <c r="B52" s="1"/>
      <c r="C52" s="290">
        <v>41101</v>
      </c>
      <c r="D52" s="291"/>
      <c r="E52" s="118" t="s">
        <v>151</v>
      </c>
      <c r="F52" s="292" t="s">
        <v>154</v>
      </c>
      <c r="G52" s="233"/>
      <c r="H52" s="290">
        <v>41132</v>
      </c>
      <c r="I52" s="291"/>
      <c r="J52" s="118" t="s">
        <v>155</v>
      </c>
      <c r="K52" s="292" t="s">
        <v>147</v>
      </c>
      <c r="L52" s="233"/>
      <c r="M52" s="290">
        <v>41163</v>
      </c>
      <c r="N52" s="291"/>
      <c r="O52" s="118" t="s">
        <v>156</v>
      </c>
      <c r="P52" s="292" t="s">
        <v>147</v>
      </c>
      <c r="Q52" s="233"/>
      <c r="R52" s="220">
        <v>41193</v>
      </c>
      <c r="S52" s="227"/>
      <c r="T52" s="310" t="s">
        <v>146</v>
      </c>
      <c r="U52" s="243"/>
      <c r="V52" s="233"/>
      <c r="W52" s="290">
        <v>41224</v>
      </c>
      <c r="X52" s="291"/>
      <c r="Y52" s="118" t="s">
        <v>150</v>
      </c>
      <c r="Z52" s="292" t="s">
        <v>147</v>
      </c>
      <c r="AA52" s="233"/>
      <c r="AB52" s="290">
        <v>41254</v>
      </c>
      <c r="AC52" s="291"/>
      <c r="AD52" s="118" t="s">
        <v>156</v>
      </c>
      <c r="AE52" s="292" t="s">
        <v>147</v>
      </c>
      <c r="AF52" s="1"/>
      <c r="AG52" s="1"/>
      <c r="AH52" s="1"/>
    </row>
    <row r="53" spans="1:34" ht="15.5" x14ac:dyDescent="0.35">
      <c r="A53" s="1"/>
      <c r="B53" s="1"/>
      <c r="C53" s="220">
        <v>41102</v>
      </c>
      <c r="D53" s="227"/>
      <c r="E53" s="310" t="s">
        <v>146</v>
      </c>
      <c r="F53" s="243"/>
      <c r="G53" s="233"/>
      <c r="H53" s="290">
        <v>41133</v>
      </c>
      <c r="I53" s="291"/>
      <c r="J53" s="118" t="s">
        <v>150</v>
      </c>
      <c r="K53" s="292" t="s">
        <v>147</v>
      </c>
      <c r="L53" s="233"/>
      <c r="M53" s="290">
        <v>41164</v>
      </c>
      <c r="N53" s="291"/>
      <c r="O53" s="118" t="s">
        <v>151</v>
      </c>
      <c r="P53" s="292"/>
      <c r="Q53" s="233"/>
      <c r="R53" s="290">
        <v>41194</v>
      </c>
      <c r="S53" s="291"/>
      <c r="T53" s="118" t="s">
        <v>152</v>
      </c>
      <c r="U53" s="323" t="s">
        <v>147</v>
      </c>
      <c r="V53" s="233"/>
      <c r="W53" s="290">
        <v>41225</v>
      </c>
      <c r="X53" s="291"/>
      <c r="Y53" s="118" t="s">
        <v>153</v>
      </c>
      <c r="Z53" s="292" t="s">
        <v>147</v>
      </c>
      <c r="AA53" s="233"/>
      <c r="AB53" s="290">
        <v>41255</v>
      </c>
      <c r="AC53" s="291"/>
      <c r="AD53" s="118" t="s">
        <v>151</v>
      </c>
      <c r="AE53" s="292"/>
      <c r="AF53" s="1"/>
      <c r="AG53" s="1"/>
      <c r="AH53" s="1"/>
    </row>
    <row r="54" spans="1:34" ht="15.5" x14ac:dyDescent="0.35">
      <c r="A54" s="1"/>
      <c r="B54" s="1"/>
      <c r="C54" s="290">
        <v>41103</v>
      </c>
      <c r="D54" s="293"/>
      <c r="E54" s="118" t="s">
        <v>152</v>
      </c>
      <c r="F54" s="323" t="s">
        <v>154</v>
      </c>
      <c r="G54" s="233"/>
      <c r="H54" s="290">
        <v>41134</v>
      </c>
      <c r="I54" s="293"/>
      <c r="J54" s="118" t="s">
        <v>153</v>
      </c>
      <c r="K54" s="292" t="s">
        <v>147</v>
      </c>
      <c r="L54" s="233"/>
      <c r="M54" s="220">
        <v>41165</v>
      </c>
      <c r="N54" s="227"/>
      <c r="O54" s="310" t="s">
        <v>146</v>
      </c>
      <c r="P54" s="243"/>
      <c r="Q54" s="233"/>
      <c r="R54" s="290">
        <v>41195</v>
      </c>
      <c r="S54" s="293"/>
      <c r="T54" s="118" t="s">
        <v>155</v>
      </c>
      <c r="U54" s="292" t="s">
        <v>147</v>
      </c>
      <c r="V54" s="233"/>
      <c r="W54" s="290">
        <v>41226</v>
      </c>
      <c r="X54" s="293"/>
      <c r="Y54" s="118" t="s">
        <v>156</v>
      </c>
      <c r="Z54" s="292" t="s">
        <v>147</v>
      </c>
      <c r="AA54" s="233"/>
      <c r="AB54" s="220">
        <v>41256</v>
      </c>
      <c r="AC54" s="227"/>
      <c r="AD54" s="310" t="s">
        <v>146</v>
      </c>
      <c r="AE54" s="243"/>
      <c r="AF54" s="1"/>
      <c r="AG54" s="1"/>
      <c r="AH54" s="1"/>
    </row>
    <row r="55" spans="1:34" ht="15.5" x14ac:dyDescent="0.35">
      <c r="A55" s="1"/>
      <c r="B55" s="1"/>
      <c r="C55" s="290">
        <v>41104</v>
      </c>
      <c r="D55" s="291"/>
      <c r="E55" s="118" t="s">
        <v>155</v>
      </c>
      <c r="F55" s="292" t="s">
        <v>154</v>
      </c>
      <c r="G55" s="233"/>
      <c r="H55" s="290">
        <v>41135</v>
      </c>
      <c r="I55" s="291"/>
      <c r="J55" s="118" t="s">
        <v>156</v>
      </c>
      <c r="K55" s="292" t="s">
        <v>147</v>
      </c>
      <c r="L55" s="233"/>
      <c r="M55" s="290">
        <v>41166</v>
      </c>
      <c r="N55" s="291"/>
      <c r="O55" s="118" t="s">
        <v>152</v>
      </c>
      <c r="P55" s="323" t="s">
        <v>147</v>
      </c>
      <c r="Q55" s="233"/>
      <c r="R55" s="290">
        <v>41196</v>
      </c>
      <c r="S55" s="291"/>
      <c r="T55" s="118" t="s">
        <v>150</v>
      </c>
      <c r="U55" s="292" t="s">
        <v>147</v>
      </c>
      <c r="V55" s="233"/>
      <c r="W55" s="290">
        <v>41227</v>
      </c>
      <c r="X55" s="291"/>
      <c r="Y55" s="118" t="s">
        <v>151</v>
      </c>
      <c r="Z55" s="292"/>
      <c r="AA55" s="233"/>
      <c r="AB55" s="290">
        <v>41257</v>
      </c>
      <c r="AC55" s="291"/>
      <c r="AD55" s="118" t="s">
        <v>152</v>
      </c>
      <c r="AE55" s="323" t="s">
        <v>147</v>
      </c>
      <c r="AF55" s="1"/>
      <c r="AG55" s="1"/>
      <c r="AH55" s="1"/>
    </row>
    <row r="56" spans="1:34" ht="15.5" x14ac:dyDescent="0.35">
      <c r="A56" s="1"/>
      <c r="B56" s="1"/>
      <c r="C56" s="290">
        <v>41105</v>
      </c>
      <c r="D56" s="291"/>
      <c r="E56" s="118" t="s">
        <v>150</v>
      </c>
      <c r="F56" s="292" t="s">
        <v>154</v>
      </c>
      <c r="G56" s="233"/>
      <c r="H56" s="290">
        <v>41136</v>
      </c>
      <c r="I56" s="291"/>
      <c r="J56" s="118" t="s">
        <v>151</v>
      </c>
      <c r="K56" s="292"/>
      <c r="L56" s="233"/>
      <c r="M56" s="290">
        <v>41167</v>
      </c>
      <c r="N56" s="291"/>
      <c r="O56" s="118" t="s">
        <v>155</v>
      </c>
      <c r="P56" s="292" t="s">
        <v>147</v>
      </c>
      <c r="Q56" s="233"/>
      <c r="R56" s="290">
        <v>41197</v>
      </c>
      <c r="S56" s="291"/>
      <c r="T56" s="118" t="s">
        <v>153</v>
      </c>
      <c r="U56" s="292" t="s">
        <v>147</v>
      </c>
      <c r="V56" s="233"/>
      <c r="W56" s="220">
        <v>41228</v>
      </c>
      <c r="X56" s="227"/>
      <c r="Y56" s="310" t="s">
        <v>146</v>
      </c>
      <c r="Z56" s="243"/>
      <c r="AA56" s="233"/>
      <c r="AB56" s="290">
        <v>41258</v>
      </c>
      <c r="AC56" s="291"/>
      <c r="AD56" s="118" t="s">
        <v>155</v>
      </c>
      <c r="AE56" s="292" t="s">
        <v>147</v>
      </c>
      <c r="AF56" s="1"/>
      <c r="AG56" s="1"/>
      <c r="AH56" s="1"/>
    </row>
    <row r="57" spans="1:34" ht="15.5" x14ac:dyDescent="0.35">
      <c r="A57" s="1"/>
      <c r="B57" s="1"/>
      <c r="C57" s="290">
        <v>41106</v>
      </c>
      <c r="D57" s="291"/>
      <c r="E57" s="118" t="s">
        <v>153</v>
      </c>
      <c r="F57" s="292" t="s">
        <v>154</v>
      </c>
      <c r="G57" s="233"/>
      <c r="H57" s="220">
        <v>41137</v>
      </c>
      <c r="I57" s="227"/>
      <c r="J57" s="310" t="s">
        <v>146</v>
      </c>
      <c r="K57" s="243"/>
      <c r="L57" s="233"/>
      <c r="M57" s="290">
        <v>41168</v>
      </c>
      <c r="N57" s="291"/>
      <c r="O57" s="118" t="s">
        <v>150</v>
      </c>
      <c r="P57" s="292" t="s">
        <v>147</v>
      </c>
      <c r="Q57" s="233"/>
      <c r="R57" s="290">
        <v>41198</v>
      </c>
      <c r="S57" s="291"/>
      <c r="T57" s="118" t="s">
        <v>156</v>
      </c>
      <c r="U57" s="292" t="s">
        <v>147</v>
      </c>
      <c r="V57" s="233"/>
      <c r="W57" s="290">
        <v>41229</v>
      </c>
      <c r="X57" s="291"/>
      <c r="Y57" s="118" t="s">
        <v>152</v>
      </c>
      <c r="Z57" s="323" t="s">
        <v>147</v>
      </c>
      <c r="AA57" s="233"/>
      <c r="AB57" s="290">
        <v>41259</v>
      </c>
      <c r="AC57" s="291"/>
      <c r="AD57" s="118" t="s">
        <v>150</v>
      </c>
      <c r="AE57" s="292" t="s">
        <v>147</v>
      </c>
      <c r="AF57" s="1"/>
      <c r="AG57" s="1"/>
      <c r="AH57" s="1"/>
    </row>
    <row r="58" spans="1:34" ht="15.5" x14ac:dyDescent="0.35">
      <c r="A58" s="1"/>
      <c r="B58" s="1"/>
      <c r="C58" s="290">
        <v>41107</v>
      </c>
      <c r="D58" s="291"/>
      <c r="E58" s="118" t="s">
        <v>156</v>
      </c>
      <c r="F58" s="292" t="s">
        <v>154</v>
      </c>
      <c r="G58" s="233"/>
      <c r="H58" s="290">
        <v>41138</v>
      </c>
      <c r="I58" s="291"/>
      <c r="J58" s="118" t="s">
        <v>152</v>
      </c>
      <c r="K58" s="323" t="s">
        <v>147</v>
      </c>
      <c r="L58" s="233"/>
      <c r="M58" s="290">
        <v>41169</v>
      </c>
      <c r="N58" s="291"/>
      <c r="O58" s="118" t="s">
        <v>153</v>
      </c>
      <c r="P58" s="292" t="s">
        <v>147</v>
      </c>
      <c r="Q58" s="233"/>
      <c r="R58" s="290">
        <v>41199</v>
      </c>
      <c r="S58" s="291"/>
      <c r="T58" s="118" t="s">
        <v>151</v>
      </c>
      <c r="U58" s="292"/>
      <c r="V58" s="233"/>
      <c r="W58" s="290">
        <v>41230</v>
      </c>
      <c r="X58" s="291"/>
      <c r="Y58" s="118" t="s">
        <v>155</v>
      </c>
      <c r="Z58" s="292" t="s">
        <v>147</v>
      </c>
      <c r="AA58" s="233"/>
      <c r="AB58" s="290">
        <v>41260</v>
      </c>
      <c r="AC58" s="291"/>
      <c r="AD58" s="118" t="s">
        <v>153</v>
      </c>
      <c r="AE58" s="292" t="s">
        <v>147</v>
      </c>
      <c r="AF58" s="1"/>
      <c r="AG58" s="1"/>
      <c r="AH58" s="1"/>
    </row>
    <row r="59" spans="1:34" ht="15.5" x14ac:dyDescent="0.35">
      <c r="A59" s="1"/>
      <c r="B59" s="1"/>
      <c r="C59" s="290">
        <v>41108</v>
      </c>
      <c r="D59" s="291"/>
      <c r="E59" s="118" t="s">
        <v>151</v>
      </c>
      <c r="F59" s="292" t="s">
        <v>154</v>
      </c>
      <c r="G59" s="233"/>
      <c r="H59" s="290">
        <v>41139</v>
      </c>
      <c r="I59" s="291"/>
      <c r="J59" s="118" t="s">
        <v>155</v>
      </c>
      <c r="K59" s="292" t="s">
        <v>147</v>
      </c>
      <c r="L59" s="233"/>
      <c r="M59" s="290">
        <v>41170</v>
      </c>
      <c r="N59" s="291"/>
      <c r="O59" s="118" t="s">
        <v>156</v>
      </c>
      <c r="P59" s="292" t="s">
        <v>147</v>
      </c>
      <c r="Q59" s="233"/>
      <c r="R59" s="220">
        <v>41200</v>
      </c>
      <c r="S59" s="227"/>
      <c r="T59" s="310" t="s">
        <v>146</v>
      </c>
      <c r="U59" s="243"/>
      <c r="V59" s="233"/>
      <c r="W59" s="290">
        <v>41231</v>
      </c>
      <c r="X59" s="291"/>
      <c r="Y59" s="118" t="s">
        <v>150</v>
      </c>
      <c r="Z59" s="292" t="s">
        <v>147</v>
      </c>
      <c r="AA59" s="233"/>
      <c r="AB59" s="290">
        <v>41261</v>
      </c>
      <c r="AC59" s="291"/>
      <c r="AD59" s="118" t="s">
        <v>156</v>
      </c>
      <c r="AE59" s="292" t="s">
        <v>147</v>
      </c>
      <c r="AF59" s="1"/>
      <c r="AG59" s="1"/>
      <c r="AH59" s="1"/>
    </row>
    <row r="60" spans="1:34" ht="15.5" x14ac:dyDescent="0.35">
      <c r="A60" s="1"/>
      <c r="B60" s="1"/>
      <c r="C60" s="220">
        <v>41109</v>
      </c>
      <c r="D60" s="227"/>
      <c r="E60" s="310" t="s">
        <v>146</v>
      </c>
      <c r="F60" s="243"/>
      <c r="G60" s="233"/>
      <c r="H60" s="290">
        <v>41140</v>
      </c>
      <c r="I60" s="291"/>
      <c r="J60" s="118" t="s">
        <v>150</v>
      </c>
      <c r="K60" s="292" t="s">
        <v>147</v>
      </c>
      <c r="L60" s="233"/>
      <c r="M60" s="290">
        <v>41171</v>
      </c>
      <c r="N60" s="291"/>
      <c r="O60" s="118" t="s">
        <v>151</v>
      </c>
      <c r="P60" s="292"/>
      <c r="Q60" s="233"/>
      <c r="R60" s="290">
        <v>41201</v>
      </c>
      <c r="S60" s="291"/>
      <c r="T60" s="118" t="s">
        <v>152</v>
      </c>
      <c r="U60" s="323" t="s">
        <v>147</v>
      </c>
      <c r="V60" s="233"/>
      <c r="W60" s="290">
        <v>41232</v>
      </c>
      <c r="X60" s="291"/>
      <c r="Y60" s="118" t="s">
        <v>153</v>
      </c>
      <c r="Z60" s="292" t="s">
        <v>147</v>
      </c>
      <c r="AA60" s="233"/>
      <c r="AB60" s="290">
        <v>41262</v>
      </c>
      <c r="AC60" s="291"/>
      <c r="AD60" s="118" t="s">
        <v>151</v>
      </c>
      <c r="AE60" s="292"/>
      <c r="AF60" s="1"/>
      <c r="AG60" s="1"/>
      <c r="AH60" s="1"/>
    </row>
    <row r="61" spans="1:34" ht="15.5" x14ac:dyDescent="0.35">
      <c r="A61" s="1"/>
      <c r="B61" s="1"/>
      <c r="C61" s="290">
        <v>41110</v>
      </c>
      <c r="D61" s="293"/>
      <c r="E61" s="118" t="s">
        <v>152</v>
      </c>
      <c r="F61" s="323" t="s">
        <v>154</v>
      </c>
      <c r="G61" s="233"/>
      <c r="H61" s="290">
        <v>41141</v>
      </c>
      <c r="I61" s="293"/>
      <c r="J61" s="118" t="s">
        <v>153</v>
      </c>
      <c r="K61" s="292" t="s">
        <v>147</v>
      </c>
      <c r="L61" s="233"/>
      <c r="M61" s="220">
        <v>41172</v>
      </c>
      <c r="N61" s="227"/>
      <c r="O61" s="310" t="s">
        <v>146</v>
      </c>
      <c r="P61" s="243"/>
      <c r="Q61" s="233"/>
      <c r="R61" s="290">
        <v>41202</v>
      </c>
      <c r="S61" s="293"/>
      <c r="T61" s="118" t="s">
        <v>155</v>
      </c>
      <c r="U61" s="292" t="s">
        <v>147</v>
      </c>
      <c r="V61" s="233"/>
      <c r="W61" s="290">
        <v>41233</v>
      </c>
      <c r="X61" s="293"/>
      <c r="Y61" s="118" t="s">
        <v>156</v>
      </c>
      <c r="Z61" s="292" t="s">
        <v>147</v>
      </c>
      <c r="AA61" s="233"/>
      <c r="AB61" s="220">
        <v>41263</v>
      </c>
      <c r="AC61" s="227"/>
      <c r="AD61" s="310" t="s">
        <v>146</v>
      </c>
      <c r="AE61" s="243"/>
      <c r="AF61" s="1"/>
      <c r="AG61" s="1"/>
      <c r="AH61" s="1"/>
    </row>
    <row r="62" spans="1:34" ht="15.5" x14ac:dyDescent="0.35">
      <c r="A62" s="1"/>
      <c r="B62" s="1"/>
      <c r="C62" s="290">
        <v>41111</v>
      </c>
      <c r="D62" s="291"/>
      <c r="E62" s="118" t="s">
        <v>155</v>
      </c>
      <c r="F62" s="292" t="s">
        <v>154</v>
      </c>
      <c r="G62" s="233"/>
      <c r="H62" s="290">
        <v>41142</v>
      </c>
      <c r="I62" s="291"/>
      <c r="J62" s="118" t="s">
        <v>156</v>
      </c>
      <c r="K62" s="292" t="s">
        <v>147</v>
      </c>
      <c r="L62" s="233"/>
      <c r="M62" s="290">
        <v>41173</v>
      </c>
      <c r="N62" s="291"/>
      <c r="O62" s="118" t="s">
        <v>152</v>
      </c>
      <c r="P62" s="323" t="s">
        <v>147</v>
      </c>
      <c r="Q62" s="233"/>
      <c r="R62" s="290">
        <v>41203</v>
      </c>
      <c r="S62" s="291"/>
      <c r="T62" s="118" t="s">
        <v>150</v>
      </c>
      <c r="U62" s="292" t="s">
        <v>147</v>
      </c>
      <c r="V62" s="233"/>
      <c r="W62" s="290">
        <v>41234</v>
      </c>
      <c r="X62" s="291"/>
      <c r="Y62" s="118" t="s">
        <v>151</v>
      </c>
      <c r="Z62" s="292"/>
      <c r="AA62" s="233"/>
      <c r="AB62" s="290">
        <v>41264</v>
      </c>
      <c r="AC62" s="291"/>
      <c r="AD62" s="118" t="s">
        <v>152</v>
      </c>
      <c r="AE62" s="323" t="s">
        <v>147</v>
      </c>
      <c r="AF62" s="1"/>
      <c r="AG62" s="1"/>
      <c r="AH62" s="1"/>
    </row>
    <row r="63" spans="1:34" ht="15.5" x14ac:dyDescent="0.35">
      <c r="A63" s="1"/>
      <c r="B63" s="1"/>
      <c r="C63" s="290">
        <v>41112</v>
      </c>
      <c r="D63" s="291"/>
      <c r="E63" s="118" t="s">
        <v>150</v>
      </c>
      <c r="F63" s="292" t="s">
        <v>154</v>
      </c>
      <c r="G63" s="233"/>
      <c r="H63" s="290">
        <v>41143</v>
      </c>
      <c r="I63" s="291"/>
      <c r="J63" s="118" t="s">
        <v>151</v>
      </c>
      <c r="K63" s="292"/>
      <c r="L63" s="233"/>
      <c r="M63" s="290">
        <v>41174</v>
      </c>
      <c r="N63" s="291"/>
      <c r="O63" s="118" t="s">
        <v>155</v>
      </c>
      <c r="P63" s="292" t="s">
        <v>147</v>
      </c>
      <c r="Q63" s="233"/>
      <c r="R63" s="290">
        <v>41204</v>
      </c>
      <c r="S63" s="291"/>
      <c r="T63" s="118" t="s">
        <v>153</v>
      </c>
      <c r="U63" s="292" t="s">
        <v>147</v>
      </c>
      <c r="V63" s="233"/>
      <c r="W63" s="220">
        <v>41235</v>
      </c>
      <c r="X63" s="227"/>
      <c r="Y63" s="310" t="s">
        <v>146</v>
      </c>
      <c r="Z63" s="243"/>
      <c r="AA63" s="233"/>
      <c r="AB63" s="290">
        <v>41265</v>
      </c>
      <c r="AC63" s="291"/>
      <c r="AD63" s="118" t="s">
        <v>155</v>
      </c>
      <c r="AE63" s="322" t="s">
        <v>147</v>
      </c>
      <c r="AF63" s="1"/>
      <c r="AG63" s="1"/>
      <c r="AH63" s="1"/>
    </row>
    <row r="64" spans="1:34" ht="15.5" x14ac:dyDescent="0.35">
      <c r="A64" s="1"/>
      <c r="B64" s="1"/>
      <c r="C64" s="290">
        <v>41113</v>
      </c>
      <c r="D64" s="291"/>
      <c r="E64" s="118" t="s">
        <v>153</v>
      </c>
      <c r="F64" s="292" t="s">
        <v>154</v>
      </c>
      <c r="G64" s="233"/>
      <c r="H64" s="220">
        <v>41144</v>
      </c>
      <c r="I64" s="227"/>
      <c r="J64" s="310" t="s">
        <v>146</v>
      </c>
      <c r="K64" s="243"/>
      <c r="L64" s="233"/>
      <c r="M64" s="290">
        <v>41175</v>
      </c>
      <c r="N64" s="291"/>
      <c r="O64" s="118" t="s">
        <v>150</v>
      </c>
      <c r="P64" s="292" t="s">
        <v>147</v>
      </c>
      <c r="Q64" s="233"/>
      <c r="R64" s="290">
        <v>41205</v>
      </c>
      <c r="S64" s="291"/>
      <c r="T64" s="118" t="s">
        <v>156</v>
      </c>
      <c r="U64" s="292" t="s">
        <v>147</v>
      </c>
      <c r="V64" s="233"/>
      <c r="W64" s="290">
        <v>41236</v>
      </c>
      <c r="X64" s="291"/>
      <c r="Y64" s="118" t="s">
        <v>152</v>
      </c>
      <c r="Z64" s="323" t="s">
        <v>147</v>
      </c>
      <c r="AA64" s="233"/>
      <c r="AB64" s="290">
        <v>41266</v>
      </c>
      <c r="AC64" s="291"/>
      <c r="AD64" s="118" t="s">
        <v>150</v>
      </c>
      <c r="AE64" s="292" t="s">
        <v>147</v>
      </c>
      <c r="AF64" s="1"/>
      <c r="AG64" s="1"/>
      <c r="AH64" s="1"/>
    </row>
    <row r="65" spans="1:34" ht="15.5" x14ac:dyDescent="0.35">
      <c r="A65" s="1"/>
      <c r="B65" s="1"/>
      <c r="C65" s="290">
        <v>41114</v>
      </c>
      <c r="D65" s="291"/>
      <c r="E65" s="118" t="s">
        <v>156</v>
      </c>
      <c r="F65" s="292" t="s">
        <v>154</v>
      </c>
      <c r="G65" s="233"/>
      <c r="H65" s="290">
        <v>41145</v>
      </c>
      <c r="I65" s="291"/>
      <c r="J65" s="118" t="s">
        <v>152</v>
      </c>
      <c r="K65" s="323" t="s">
        <v>147</v>
      </c>
      <c r="L65" s="233"/>
      <c r="M65" s="290">
        <v>41176</v>
      </c>
      <c r="N65" s="291"/>
      <c r="O65" s="118" t="s">
        <v>153</v>
      </c>
      <c r="P65" s="292" t="s">
        <v>147</v>
      </c>
      <c r="Q65" s="233"/>
      <c r="R65" s="290">
        <v>41206</v>
      </c>
      <c r="S65" s="291"/>
      <c r="T65" s="118" t="s">
        <v>151</v>
      </c>
      <c r="U65" s="292"/>
      <c r="V65" s="233"/>
      <c r="W65" s="290">
        <v>41237</v>
      </c>
      <c r="X65" s="291"/>
      <c r="Y65" s="118" t="s">
        <v>155</v>
      </c>
      <c r="Z65" s="292" t="s">
        <v>147</v>
      </c>
      <c r="AA65" s="233"/>
      <c r="AB65" s="335">
        <v>41267</v>
      </c>
      <c r="AC65" s="336"/>
      <c r="AD65" s="329" t="s">
        <v>153</v>
      </c>
      <c r="AE65" s="334" t="s">
        <v>200</v>
      </c>
      <c r="AF65" s="1"/>
      <c r="AG65" s="1"/>
      <c r="AH65" s="1"/>
    </row>
    <row r="66" spans="1:34" ht="15.5" x14ac:dyDescent="0.35">
      <c r="A66" s="1"/>
      <c r="B66" s="1"/>
      <c r="C66" s="290">
        <v>41115</v>
      </c>
      <c r="D66" s="291"/>
      <c r="E66" s="118" t="s">
        <v>151</v>
      </c>
      <c r="F66" s="292" t="s">
        <v>154</v>
      </c>
      <c r="G66" s="233"/>
      <c r="H66" s="290">
        <v>41146</v>
      </c>
      <c r="I66" s="291"/>
      <c r="J66" s="118" t="s">
        <v>155</v>
      </c>
      <c r="K66" s="292" t="s">
        <v>147</v>
      </c>
      <c r="L66" s="233"/>
      <c r="M66" s="290">
        <v>41177</v>
      </c>
      <c r="N66" s="291"/>
      <c r="O66" s="118" t="s">
        <v>156</v>
      </c>
      <c r="P66" s="292" t="s">
        <v>147</v>
      </c>
      <c r="Q66" s="233"/>
      <c r="R66" s="220">
        <v>41207</v>
      </c>
      <c r="S66" s="227"/>
      <c r="T66" s="310" t="s">
        <v>146</v>
      </c>
      <c r="U66" s="243"/>
      <c r="V66" s="233"/>
      <c r="W66" s="290">
        <v>41238</v>
      </c>
      <c r="X66" s="291"/>
      <c r="Y66" s="118" t="s">
        <v>150</v>
      </c>
      <c r="Z66" s="292" t="s">
        <v>147</v>
      </c>
      <c r="AA66" s="233"/>
      <c r="AB66" s="335">
        <v>41268</v>
      </c>
      <c r="AC66" s="336"/>
      <c r="AD66" s="329" t="s">
        <v>156</v>
      </c>
      <c r="AE66" s="334" t="s">
        <v>200</v>
      </c>
      <c r="AF66" s="1"/>
      <c r="AG66" s="1"/>
      <c r="AH66" s="1"/>
    </row>
    <row r="67" spans="1:34" ht="15.5" x14ac:dyDescent="0.35">
      <c r="A67" s="1"/>
      <c r="B67" s="1"/>
      <c r="C67" s="220">
        <v>41116</v>
      </c>
      <c r="D67" s="227"/>
      <c r="E67" s="310" t="s">
        <v>146</v>
      </c>
      <c r="F67" s="243"/>
      <c r="G67" s="233"/>
      <c r="H67" s="290">
        <v>41147</v>
      </c>
      <c r="I67" s="291"/>
      <c r="J67" s="118" t="s">
        <v>150</v>
      </c>
      <c r="K67" s="292" t="s">
        <v>147</v>
      </c>
      <c r="L67" s="233"/>
      <c r="M67" s="290">
        <v>41178</v>
      </c>
      <c r="N67" s="291"/>
      <c r="O67" s="118" t="s">
        <v>151</v>
      </c>
      <c r="P67" s="292"/>
      <c r="Q67" s="233"/>
      <c r="R67" s="290">
        <v>41208</v>
      </c>
      <c r="S67" s="291"/>
      <c r="T67" s="118" t="s">
        <v>152</v>
      </c>
      <c r="U67" s="292" t="s">
        <v>147</v>
      </c>
      <c r="V67" s="233"/>
      <c r="W67" s="290">
        <v>41239</v>
      </c>
      <c r="X67" s="291"/>
      <c r="Y67" s="118" t="s">
        <v>153</v>
      </c>
      <c r="Z67" s="292" t="s">
        <v>147</v>
      </c>
      <c r="AA67" s="233"/>
      <c r="AB67" s="290">
        <v>41269</v>
      </c>
      <c r="AC67" s="291"/>
      <c r="AD67" s="118" t="s">
        <v>151</v>
      </c>
      <c r="AE67" s="292"/>
      <c r="AF67" s="1"/>
      <c r="AG67" s="1"/>
      <c r="AH67" s="1"/>
    </row>
    <row r="68" spans="1:34" ht="15.5" x14ac:dyDescent="0.35">
      <c r="A68" s="1"/>
      <c r="B68" s="1"/>
      <c r="C68" s="290">
        <v>41117</v>
      </c>
      <c r="D68" s="293"/>
      <c r="E68" s="118" t="s">
        <v>152</v>
      </c>
      <c r="F68" s="323" t="s">
        <v>147</v>
      </c>
      <c r="G68" s="233"/>
      <c r="H68" s="290">
        <v>41148</v>
      </c>
      <c r="I68" s="293"/>
      <c r="J68" s="118" t="s">
        <v>153</v>
      </c>
      <c r="K68" s="292" t="s">
        <v>147</v>
      </c>
      <c r="L68" s="233"/>
      <c r="M68" s="220">
        <v>41179</v>
      </c>
      <c r="N68" s="227"/>
      <c r="O68" s="310" t="s">
        <v>146</v>
      </c>
      <c r="P68" s="243"/>
      <c r="Q68" s="233"/>
      <c r="R68" s="290">
        <v>41209</v>
      </c>
      <c r="S68" s="293"/>
      <c r="T68" s="118" t="s">
        <v>155</v>
      </c>
      <c r="U68" s="292" t="s">
        <v>147</v>
      </c>
      <c r="V68" s="233"/>
      <c r="W68" s="290">
        <v>41240</v>
      </c>
      <c r="X68" s="293"/>
      <c r="Y68" s="118" t="s">
        <v>156</v>
      </c>
      <c r="Z68" s="292" t="s">
        <v>147</v>
      </c>
      <c r="AA68" s="233"/>
      <c r="AB68" s="220">
        <v>41270</v>
      </c>
      <c r="AC68" s="227"/>
      <c r="AD68" s="310" t="s">
        <v>146</v>
      </c>
      <c r="AE68" s="243"/>
      <c r="AF68" s="1"/>
      <c r="AG68" s="1"/>
      <c r="AH68" s="1"/>
    </row>
    <row r="69" spans="1:34" ht="15.5" x14ac:dyDescent="0.35">
      <c r="A69" s="1"/>
      <c r="B69" s="1"/>
      <c r="C69" s="290">
        <v>41118</v>
      </c>
      <c r="D69" s="291"/>
      <c r="E69" s="118" t="s">
        <v>155</v>
      </c>
      <c r="F69" s="292" t="s">
        <v>147</v>
      </c>
      <c r="G69" s="233"/>
      <c r="H69" s="290">
        <v>41149</v>
      </c>
      <c r="I69" s="291"/>
      <c r="J69" s="118" t="s">
        <v>156</v>
      </c>
      <c r="K69" s="292" t="s">
        <v>147</v>
      </c>
      <c r="L69" s="233"/>
      <c r="M69" s="290">
        <v>41180</v>
      </c>
      <c r="N69" s="291"/>
      <c r="O69" s="118" t="s">
        <v>152</v>
      </c>
      <c r="P69" s="292" t="s">
        <v>147</v>
      </c>
      <c r="Q69" s="233"/>
      <c r="R69" s="290">
        <v>41210</v>
      </c>
      <c r="S69" s="291"/>
      <c r="T69" s="118" t="s">
        <v>150</v>
      </c>
      <c r="U69" s="292" t="s">
        <v>147</v>
      </c>
      <c r="V69" s="233"/>
      <c r="W69" s="290">
        <v>41241</v>
      </c>
      <c r="X69" s="291"/>
      <c r="Y69" s="118" t="s">
        <v>151</v>
      </c>
      <c r="Z69" s="292"/>
      <c r="AA69" s="233"/>
      <c r="AB69" s="290">
        <v>41271</v>
      </c>
      <c r="AC69" s="291"/>
      <c r="AD69" s="118" t="s">
        <v>152</v>
      </c>
      <c r="AE69" s="292" t="s">
        <v>147</v>
      </c>
      <c r="AF69" s="1"/>
      <c r="AG69" s="1"/>
      <c r="AH69" s="1"/>
    </row>
    <row r="70" spans="1:34" ht="15.5" x14ac:dyDescent="0.35">
      <c r="A70" s="1"/>
      <c r="B70" s="1"/>
      <c r="C70" s="290">
        <v>41119</v>
      </c>
      <c r="D70" s="291"/>
      <c r="E70" s="118" t="s">
        <v>150</v>
      </c>
      <c r="F70" s="292" t="s">
        <v>147</v>
      </c>
      <c r="G70" s="233"/>
      <c r="H70" s="290">
        <v>41150</v>
      </c>
      <c r="I70" s="291"/>
      <c r="J70" s="118" t="s">
        <v>151</v>
      </c>
      <c r="K70" s="292"/>
      <c r="L70" s="233"/>
      <c r="M70" s="290">
        <v>41181</v>
      </c>
      <c r="N70" s="291"/>
      <c r="O70" s="118" t="s">
        <v>155</v>
      </c>
      <c r="P70" s="292" t="s">
        <v>147</v>
      </c>
      <c r="Q70" s="233"/>
      <c r="R70" s="290">
        <v>41211</v>
      </c>
      <c r="S70" s="291"/>
      <c r="T70" s="118" t="s">
        <v>153</v>
      </c>
      <c r="U70" s="292" t="s">
        <v>147</v>
      </c>
      <c r="V70" s="233"/>
      <c r="W70" s="220">
        <v>41242</v>
      </c>
      <c r="X70" s="227"/>
      <c r="Y70" s="310" t="s">
        <v>146</v>
      </c>
      <c r="Z70" s="243"/>
      <c r="AA70" s="233"/>
      <c r="AB70" s="290">
        <v>41272</v>
      </c>
      <c r="AC70" s="291"/>
      <c r="AD70" s="118" t="s">
        <v>155</v>
      </c>
      <c r="AE70" s="292" t="s">
        <v>147</v>
      </c>
      <c r="AF70" s="1"/>
      <c r="AG70" s="1"/>
      <c r="AH70" s="1"/>
    </row>
    <row r="71" spans="1:34" ht="15.5" x14ac:dyDescent="0.35">
      <c r="A71" s="1"/>
      <c r="B71" s="1"/>
      <c r="C71" s="290">
        <v>41120</v>
      </c>
      <c r="D71" s="291"/>
      <c r="E71" s="118" t="s">
        <v>153</v>
      </c>
      <c r="F71" s="292" t="s">
        <v>147</v>
      </c>
      <c r="G71" s="233"/>
      <c r="H71" s="220">
        <v>41151</v>
      </c>
      <c r="I71" s="227"/>
      <c r="J71" s="310" t="s">
        <v>146</v>
      </c>
      <c r="K71" s="243"/>
      <c r="L71" s="233"/>
      <c r="M71" s="290">
        <v>41182</v>
      </c>
      <c r="N71" s="291"/>
      <c r="O71" s="118" t="s">
        <v>150</v>
      </c>
      <c r="P71" s="292" t="s">
        <v>147</v>
      </c>
      <c r="Q71" s="233"/>
      <c r="R71" s="290">
        <v>41212</v>
      </c>
      <c r="S71" s="291"/>
      <c r="T71" s="118" t="s">
        <v>156</v>
      </c>
      <c r="U71" s="292" t="s">
        <v>147</v>
      </c>
      <c r="V71" s="233"/>
      <c r="W71" s="290">
        <v>41243</v>
      </c>
      <c r="X71" s="291"/>
      <c r="Y71" s="118" t="s">
        <v>152</v>
      </c>
      <c r="Z71" s="292" t="s">
        <v>147</v>
      </c>
      <c r="AA71" s="233"/>
      <c r="AB71" s="290">
        <v>41273</v>
      </c>
      <c r="AC71" s="291"/>
      <c r="AD71" s="118" t="s">
        <v>150</v>
      </c>
      <c r="AE71" s="292" t="s">
        <v>147</v>
      </c>
      <c r="AF71" s="1"/>
      <c r="AG71" s="1"/>
      <c r="AH71" s="1"/>
    </row>
    <row r="72" spans="1:34" ht="16" thickBot="1" x14ac:dyDescent="0.4">
      <c r="A72" s="1"/>
      <c r="B72" s="1"/>
      <c r="C72" s="296">
        <v>41121</v>
      </c>
      <c r="D72" s="297"/>
      <c r="E72" s="303" t="s">
        <v>156</v>
      </c>
      <c r="F72" s="299" t="s">
        <v>147</v>
      </c>
      <c r="G72" s="233"/>
      <c r="H72" s="296">
        <v>41152</v>
      </c>
      <c r="I72" s="297"/>
      <c r="J72" s="303" t="s">
        <v>152</v>
      </c>
      <c r="K72" s="302" t="s">
        <v>147</v>
      </c>
      <c r="L72" s="233"/>
      <c r="M72" s="296"/>
      <c r="N72" s="300"/>
      <c r="O72" s="223"/>
      <c r="P72" s="304"/>
      <c r="Q72" s="233"/>
      <c r="R72" s="296">
        <v>41213</v>
      </c>
      <c r="S72" s="297"/>
      <c r="T72" s="303" t="s">
        <v>151</v>
      </c>
      <c r="U72" s="302"/>
      <c r="V72" s="233"/>
      <c r="W72" s="296"/>
      <c r="X72" s="300"/>
      <c r="Y72" s="223"/>
      <c r="Z72" s="304"/>
      <c r="AA72" s="233"/>
      <c r="AB72" s="296">
        <v>41274</v>
      </c>
      <c r="AC72" s="297"/>
      <c r="AD72" s="303" t="s">
        <v>153</v>
      </c>
      <c r="AE72" s="299" t="s">
        <v>147</v>
      </c>
      <c r="AF72" s="1"/>
      <c r="AG72" s="1"/>
      <c r="AH72" s="1"/>
    </row>
    <row r="73" spans="1:34"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 thickBo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 thickBot="1" x14ac:dyDescent="0.4">
      <c r="A75" s="1"/>
      <c r="B75" s="1"/>
      <c r="C75" s="249" t="s">
        <v>182</v>
      </c>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9"/>
      <c r="AF75" s="1"/>
      <c r="AG75" s="1"/>
      <c r="AH75" s="1"/>
    </row>
    <row r="76" spans="1:34" ht="15" thickBot="1" x14ac:dyDescent="0.4">
      <c r="A76" s="1"/>
      <c r="B76" s="1"/>
      <c r="C76" s="241"/>
      <c r="D76" s="242"/>
      <c r="E76" s="242"/>
      <c r="F76" s="149" t="s">
        <v>122</v>
      </c>
      <c r="G76" s="242"/>
      <c r="H76" s="242"/>
      <c r="I76" s="242"/>
      <c r="J76" s="242"/>
      <c r="K76" s="148" t="s">
        <v>122</v>
      </c>
      <c r="L76" s="241"/>
      <c r="M76" s="242"/>
      <c r="N76" s="242"/>
      <c r="O76" s="242"/>
      <c r="P76" s="149" t="s">
        <v>122</v>
      </c>
      <c r="Q76" s="242"/>
      <c r="R76" s="242"/>
      <c r="S76" s="242"/>
      <c r="T76" s="242"/>
      <c r="U76" s="149" t="s">
        <v>122</v>
      </c>
      <c r="V76" s="242"/>
      <c r="W76" s="242"/>
      <c r="X76" s="242"/>
      <c r="Y76" s="242"/>
      <c r="Z76" s="148" t="s">
        <v>122</v>
      </c>
      <c r="AA76" s="241"/>
      <c r="AB76" s="242"/>
      <c r="AC76" s="242"/>
      <c r="AD76" s="242"/>
      <c r="AE76" s="149" t="s">
        <v>122</v>
      </c>
      <c r="AF76" s="1"/>
      <c r="AG76" s="1"/>
      <c r="AH76" s="1"/>
    </row>
    <row r="77" spans="1:34" x14ac:dyDescent="0.35">
      <c r="A77" s="1"/>
      <c r="B77" s="251" t="s">
        <v>159</v>
      </c>
      <c r="C77" s="145" t="s">
        <v>134</v>
      </c>
      <c r="D77" s="55"/>
      <c r="E77" s="55"/>
      <c r="F77" s="56">
        <f>COUNTIF(F8:F38,"A")</f>
        <v>20</v>
      </c>
      <c r="G77" s="55"/>
      <c r="H77" s="55" t="s">
        <v>135</v>
      </c>
      <c r="I77" s="55"/>
      <c r="J77" s="55"/>
      <c r="K77" s="55">
        <f>COUNTIF(K8:K38,"A")</f>
        <v>20</v>
      </c>
      <c r="L77" s="145"/>
      <c r="M77" s="55" t="s">
        <v>136</v>
      </c>
      <c r="N77" s="55"/>
      <c r="O77" s="55"/>
      <c r="P77" s="56">
        <f>COUNTIF(P8:P38,"A")</f>
        <v>17</v>
      </c>
      <c r="Q77" s="1"/>
      <c r="R77" s="1" t="s">
        <v>137</v>
      </c>
      <c r="S77" s="1"/>
      <c r="T77" s="1"/>
      <c r="U77" s="1">
        <f>COUNTIF(U8:U38,"A")</f>
        <v>20</v>
      </c>
      <c r="V77" s="145"/>
      <c r="W77" s="55" t="s">
        <v>138</v>
      </c>
      <c r="X77" s="55"/>
      <c r="Y77" s="55"/>
      <c r="Z77" s="56">
        <f>COUNTIF(Z8:Z38,"A")</f>
        <v>19</v>
      </c>
      <c r="AA77" s="145"/>
      <c r="AB77" s="55" t="s">
        <v>139</v>
      </c>
      <c r="AC77" s="55"/>
      <c r="AD77" s="55"/>
      <c r="AE77" s="56">
        <f>COUNTIF(AE8:AE38,"A")</f>
        <v>19</v>
      </c>
      <c r="AF77" s="1"/>
      <c r="AG77" s="1"/>
      <c r="AH77" s="1"/>
    </row>
    <row r="78" spans="1:34" x14ac:dyDescent="0.35">
      <c r="A78" s="1"/>
      <c r="B78" s="50" t="s">
        <v>160</v>
      </c>
      <c r="C78" s="144"/>
      <c r="D78" s="47"/>
      <c r="E78" s="47"/>
      <c r="F78" s="48">
        <f>COUNTIF(F8:F38,"i")</f>
        <v>0</v>
      </c>
      <c r="G78" s="47"/>
      <c r="H78" s="47"/>
      <c r="I78" s="47"/>
      <c r="J78" s="47"/>
      <c r="K78" s="47">
        <f>COUNTIF(K8:K38,"i")</f>
        <v>0</v>
      </c>
      <c r="L78" s="144"/>
      <c r="M78" s="47"/>
      <c r="N78" s="47"/>
      <c r="O78" s="47"/>
      <c r="P78" s="48">
        <f>COUNTIF(P8:P38,"i")</f>
        <v>0</v>
      </c>
      <c r="Q78" s="1"/>
      <c r="R78" s="1"/>
      <c r="S78" s="1"/>
      <c r="T78" s="1"/>
      <c r="U78" s="1">
        <f>COUNTIF(U8:U38,"i")</f>
        <v>0</v>
      </c>
      <c r="V78" s="144"/>
      <c r="W78" s="47"/>
      <c r="X78" s="47"/>
      <c r="Y78" s="47"/>
      <c r="Z78" s="48">
        <f>COUNTIF(Z8:Z38,"i")</f>
        <v>0</v>
      </c>
      <c r="AA78" s="144"/>
      <c r="AB78" s="47"/>
      <c r="AC78" s="47"/>
      <c r="AD78" s="47"/>
      <c r="AE78" s="48">
        <f>COUNTIF(AE8:AE38,"i")</f>
        <v>0</v>
      </c>
      <c r="AF78" s="1"/>
      <c r="AG78" s="1"/>
      <c r="AH78" s="1"/>
    </row>
    <row r="79" spans="1:34" ht="15" thickBot="1" x14ac:dyDescent="0.4">
      <c r="A79" s="1"/>
      <c r="B79" s="51" t="s">
        <v>161</v>
      </c>
      <c r="C79" s="52"/>
      <c r="D79" s="46"/>
      <c r="E79" s="46"/>
      <c r="F79" s="49">
        <f>COUNTIF(F8:F38,"y")</f>
        <v>0</v>
      </c>
      <c r="G79" s="46"/>
      <c r="H79" s="46"/>
      <c r="I79" s="46"/>
      <c r="J79" s="46"/>
      <c r="K79" s="46">
        <f>COUNTIF(K8:K38,"y")</f>
        <v>0</v>
      </c>
      <c r="L79" s="52"/>
      <c r="M79" s="46"/>
      <c r="N79" s="46"/>
      <c r="O79" s="46"/>
      <c r="P79" s="49">
        <f>COUNTIF(P8:P38,"y")</f>
        <v>0</v>
      </c>
      <c r="Q79" s="46"/>
      <c r="R79" s="46"/>
      <c r="S79" s="46"/>
      <c r="T79" s="46"/>
      <c r="U79" s="46">
        <f>COUNTIF(U8:U38,"y")</f>
        <v>0</v>
      </c>
      <c r="V79" s="52"/>
      <c r="W79" s="46"/>
      <c r="X79" s="46"/>
      <c r="Y79" s="46"/>
      <c r="Z79" s="49">
        <f>COUNTIF(Z8:Z38,"y")</f>
        <v>0</v>
      </c>
      <c r="AA79" s="52"/>
      <c r="AB79" s="46"/>
      <c r="AC79" s="46"/>
      <c r="AD79" s="46"/>
      <c r="AE79" s="49">
        <f>COUNTIF(AE8:AE38,"y")</f>
        <v>0</v>
      </c>
      <c r="AF79" s="1"/>
      <c r="AG79" s="1"/>
      <c r="AH79" s="1"/>
    </row>
    <row r="80" spans="1:34" x14ac:dyDescent="0.35">
      <c r="A80" s="1"/>
      <c r="B80" s="251" t="s">
        <v>159</v>
      </c>
      <c r="C80" s="144" t="s">
        <v>140</v>
      </c>
      <c r="D80" s="47"/>
      <c r="E80" s="47"/>
      <c r="F80" s="48">
        <f>COUNTIF(F42:F72,"A")</f>
        <v>5</v>
      </c>
      <c r="G80" s="55"/>
      <c r="H80" s="55" t="s">
        <v>141</v>
      </c>
      <c r="I80" s="55"/>
      <c r="J80" s="55"/>
      <c r="K80" s="55">
        <f>COUNTIF(K42:K72,"A")</f>
        <v>21</v>
      </c>
      <c r="L80" s="144"/>
      <c r="M80" s="47" t="s">
        <v>142</v>
      </c>
      <c r="N80" s="47"/>
      <c r="O80" s="47"/>
      <c r="P80" s="48">
        <f>COUNTIF(P42:P72,"A")</f>
        <v>22</v>
      </c>
      <c r="Q80" s="1"/>
      <c r="R80" s="1" t="s">
        <v>143</v>
      </c>
      <c r="S80" s="1"/>
      <c r="T80" s="1"/>
      <c r="U80" s="1">
        <f>COUNTIF(U42:U72,"A")</f>
        <v>22</v>
      </c>
      <c r="V80" s="144"/>
      <c r="W80" s="47" t="s">
        <v>144</v>
      </c>
      <c r="X80" s="47"/>
      <c r="Y80" s="47"/>
      <c r="Z80" s="48">
        <f>COUNTIF(Z42:Z72,"A")</f>
        <v>21</v>
      </c>
      <c r="AA80" s="144"/>
      <c r="AB80" s="47" t="s">
        <v>145</v>
      </c>
      <c r="AC80" s="47"/>
      <c r="AD80" s="47"/>
      <c r="AE80" s="48">
        <f>COUNTIF(AE42:AE72,"A")</f>
        <v>21</v>
      </c>
      <c r="AF80" s="1"/>
      <c r="AG80" s="1"/>
      <c r="AH80" s="1"/>
    </row>
    <row r="81" spans="1:34" x14ac:dyDescent="0.35">
      <c r="A81" s="1"/>
      <c r="B81" s="50" t="s">
        <v>160</v>
      </c>
      <c r="C81" s="144"/>
      <c r="D81" s="47"/>
      <c r="E81" s="47"/>
      <c r="F81" s="48">
        <f>COUNTIF(F42:F72,"i")</f>
        <v>0</v>
      </c>
      <c r="G81" s="47"/>
      <c r="H81" s="47"/>
      <c r="I81" s="47"/>
      <c r="J81" s="47"/>
      <c r="K81" s="47">
        <f>COUNTIF(K42:K72,"i")</f>
        <v>0</v>
      </c>
      <c r="L81" s="144"/>
      <c r="M81" s="47"/>
      <c r="N81" s="47"/>
      <c r="O81" s="47"/>
      <c r="P81" s="48">
        <f>COUNTIF(P42:P72,"i")</f>
        <v>0</v>
      </c>
      <c r="Q81" s="1"/>
      <c r="R81" s="1"/>
      <c r="S81" s="1"/>
      <c r="T81" s="1"/>
      <c r="U81" s="1">
        <f>COUNTIF(U42:U72,"i")</f>
        <v>0</v>
      </c>
      <c r="V81" s="144"/>
      <c r="W81" s="47"/>
      <c r="X81" s="47"/>
      <c r="Y81" s="47"/>
      <c r="Z81" s="48">
        <f>COUNTIF(Z42:Z72,"i")</f>
        <v>0</v>
      </c>
      <c r="AA81" s="144"/>
      <c r="AB81" s="47"/>
      <c r="AC81" s="47"/>
      <c r="AD81" s="47"/>
      <c r="AE81" s="48">
        <f>COUNTIF(AE42:AE72,"i")</f>
        <v>0</v>
      </c>
      <c r="AF81" s="1"/>
      <c r="AG81" s="1"/>
      <c r="AH81" s="1"/>
    </row>
    <row r="82" spans="1:34" ht="15" thickBot="1" x14ac:dyDescent="0.4">
      <c r="A82" s="1"/>
      <c r="B82" s="51" t="s">
        <v>161</v>
      </c>
      <c r="C82" s="52"/>
      <c r="D82" s="46"/>
      <c r="E82" s="46"/>
      <c r="F82" s="49">
        <f>COUNTIF(F42:F72,"y")</f>
        <v>0</v>
      </c>
      <c r="G82" s="46"/>
      <c r="H82" s="46"/>
      <c r="I82" s="46"/>
      <c r="J82" s="46"/>
      <c r="K82" s="46">
        <f>COUNTIF(K42:K72,"y")</f>
        <v>0</v>
      </c>
      <c r="L82" s="52"/>
      <c r="M82" s="46"/>
      <c r="N82" s="46"/>
      <c r="O82" s="46"/>
      <c r="P82" s="49">
        <f>COUNTIF(P42:P72,"y")</f>
        <v>0</v>
      </c>
      <c r="Q82" s="46"/>
      <c r="R82" s="46"/>
      <c r="S82" s="46"/>
      <c r="T82" s="46"/>
      <c r="U82" s="46">
        <f>COUNTIF(U42:U72,"y")</f>
        <v>0</v>
      </c>
      <c r="V82" s="52"/>
      <c r="W82" s="46"/>
      <c r="X82" s="46"/>
      <c r="Y82" s="46"/>
      <c r="Z82" s="49">
        <f>COUNTIF(Z42:Z72,"y")</f>
        <v>0</v>
      </c>
      <c r="AA82" s="52"/>
      <c r="AB82" s="46"/>
      <c r="AC82" s="46"/>
      <c r="AD82" s="46"/>
      <c r="AE82" s="49">
        <f>COUNTIF(AE42:AE72,"y")</f>
        <v>0</v>
      </c>
      <c r="AF82" s="1"/>
      <c r="AG82" s="1"/>
      <c r="AH82" s="1"/>
    </row>
    <row r="83" spans="1:34"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sheetData>
  <mergeCells count="14">
    <mergeCell ref="AG3:AH4"/>
    <mergeCell ref="C40:F40"/>
    <mergeCell ref="H40:K40"/>
    <mergeCell ref="M40:P40"/>
    <mergeCell ref="R40:U40"/>
    <mergeCell ref="W40:Z40"/>
    <mergeCell ref="AB40:AE40"/>
    <mergeCell ref="C3:AE4"/>
    <mergeCell ref="C6:F6"/>
    <mergeCell ref="H6:K6"/>
    <mergeCell ref="M6:P6"/>
    <mergeCell ref="R6:U6"/>
    <mergeCell ref="W6:Z6"/>
    <mergeCell ref="AB6:AE6"/>
  </mergeCells>
  <pageMargins left="0.7" right="0.7" top="0.75" bottom="0.75" header="0.3" footer="0.3"/>
  <pageSetup paperSize="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4370-B790-4053-ADC8-229C822C8E2B}">
  <dimension ref="A1:BJ259"/>
  <sheetViews>
    <sheetView zoomScale="85" zoomScaleNormal="85" workbookViewId="0">
      <selection activeCell="W65" sqref="W65"/>
    </sheetView>
  </sheetViews>
  <sheetFormatPr defaultRowHeight="14.5" x14ac:dyDescent="0.35"/>
  <cols>
    <col min="1" max="2" width="8.7265625" style="1"/>
    <col min="3" max="3" width="3.81640625" bestFit="1" customWidth="1"/>
    <col min="4" max="4" width="2" bestFit="1" customWidth="1"/>
    <col min="5" max="5" width="5.1796875" customWidth="1"/>
    <col min="6" max="7" width="3.81640625" bestFit="1" customWidth="1"/>
    <col min="8" max="8" width="1.90625" customWidth="1"/>
    <col min="9" max="9" width="3.81640625" bestFit="1" customWidth="1"/>
    <col min="10" max="10" width="2" bestFit="1" customWidth="1"/>
    <col min="11" max="11" width="3.54296875" bestFit="1" customWidth="1"/>
    <col min="12" max="13" width="3.90625" customWidth="1"/>
    <col min="14" max="14" width="1.90625" customWidth="1"/>
    <col min="15" max="15" width="3.81640625" bestFit="1" customWidth="1"/>
    <col min="16" max="16" width="2" bestFit="1" customWidth="1"/>
    <col min="17" max="17" width="3.54296875" bestFit="1" customWidth="1"/>
    <col min="18" max="19" width="3.90625" customWidth="1"/>
    <col min="20" max="20" width="1.90625" customWidth="1"/>
    <col min="21" max="21" width="3.81640625" bestFit="1" customWidth="1"/>
    <col min="22" max="22" width="2" bestFit="1" customWidth="1"/>
    <col min="23" max="23" width="3.54296875" bestFit="1" customWidth="1"/>
    <col min="24" max="25" width="3.90625" customWidth="1"/>
    <col min="26" max="26" width="1.90625" customWidth="1"/>
    <col min="27" max="27" width="3.81640625" bestFit="1" customWidth="1"/>
    <col min="28" max="28" width="2" bestFit="1" customWidth="1"/>
    <col min="29" max="29" width="3.54296875" bestFit="1" customWidth="1"/>
    <col min="30" max="31" width="3.90625" customWidth="1"/>
    <col min="32" max="32" width="1.90625" customWidth="1"/>
    <col min="33" max="33" width="3.81640625" bestFit="1" customWidth="1"/>
    <col min="34" max="34" width="2" bestFit="1" customWidth="1"/>
    <col min="35" max="35" width="3.54296875" bestFit="1" customWidth="1"/>
    <col min="36" max="37" width="3.90625" customWidth="1"/>
    <col min="39" max="39" width="25.08984375" bestFit="1" customWidth="1"/>
    <col min="43" max="43" width="8.7265625" customWidth="1"/>
    <col min="44" max="62" width="8.7265625" style="1"/>
  </cols>
  <sheetData>
    <row r="1" spans="3:43" s="1" customFormat="1" x14ac:dyDescent="0.35"/>
    <row r="2" spans="3:43" s="1" customFormat="1" x14ac:dyDescent="0.35"/>
    <row r="3" spans="3:43" ht="14.5" customHeight="1" x14ac:dyDescent="0.35">
      <c r="C3" s="465" t="s">
        <v>211</v>
      </c>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1"/>
      <c r="AM3" s="431" t="s">
        <v>177</v>
      </c>
      <c r="AN3" s="431"/>
      <c r="AO3" s="431"/>
      <c r="AP3" s="1"/>
      <c r="AQ3" s="1"/>
    </row>
    <row r="4" spans="3:43" ht="14.5" customHeight="1" x14ac:dyDescent="0.35">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1"/>
      <c r="AM4" s="432"/>
      <c r="AN4" s="432"/>
      <c r="AO4" s="432"/>
      <c r="AP4" s="1"/>
      <c r="AQ4" s="1"/>
    </row>
    <row r="5" spans="3:43" ht="16" thickBot="1" x14ac:dyDescent="0.4">
      <c r="C5" s="1"/>
      <c r="D5" s="232"/>
      <c r="E5" s="233"/>
      <c r="F5" s="233"/>
      <c r="G5" s="233"/>
      <c r="H5" s="233"/>
      <c r="I5" s="1"/>
      <c r="J5" s="232"/>
      <c r="K5" s="233"/>
      <c r="L5" s="233"/>
      <c r="M5" s="233"/>
      <c r="N5" s="233"/>
      <c r="O5" s="1"/>
      <c r="P5" s="232"/>
      <c r="Q5" s="233"/>
      <c r="R5" s="233"/>
      <c r="S5" s="233"/>
      <c r="T5" s="233"/>
      <c r="U5" s="1"/>
      <c r="V5" s="232"/>
      <c r="W5" s="233"/>
      <c r="X5" s="233"/>
      <c r="Y5" s="233"/>
      <c r="Z5" s="233"/>
      <c r="AA5" s="1"/>
      <c r="AB5" s="232"/>
      <c r="AC5" s="233"/>
      <c r="AD5" s="233"/>
      <c r="AE5" s="233"/>
      <c r="AF5" s="233"/>
      <c r="AG5" s="1"/>
      <c r="AH5" s="232"/>
      <c r="AI5" s="233"/>
      <c r="AJ5" s="233"/>
      <c r="AK5" s="233"/>
      <c r="AL5" s="1"/>
      <c r="AM5" s="1"/>
      <c r="AN5" s="1"/>
      <c r="AO5" s="1"/>
      <c r="AP5" s="1"/>
      <c r="AQ5" s="1"/>
    </row>
    <row r="6" spans="3:43" x14ac:dyDescent="0.35">
      <c r="C6" s="433" t="s">
        <v>116</v>
      </c>
      <c r="D6" s="434"/>
      <c r="E6" s="434"/>
      <c r="F6" s="434"/>
      <c r="G6" s="435"/>
      <c r="H6" s="265"/>
      <c r="I6" s="433" t="s">
        <v>117</v>
      </c>
      <c r="J6" s="434"/>
      <c r="K6" s="434"/>
      <c r="L6" s="434"/>
      <c r="M6" s="435"/>
      <c r="N6" s="265"/>
      <c r="O6" s="433" t="s">
        <v>118</v>
      </c>
      <c r="P6" s="434"/>
      <c r="Q6" s="434"/>
      <c r="R6" s="434"/>
      <c r="S6" s="435"/>
      <c r="T6" s="265"/>
      <c r="U6" s="433" t="s">
        <v>119</v>
      </c>
      <c r="V6" s="434"/>
      <c r="W6" s="434"/>
      <c r="X6" s="434"/>
      <c r="Y6" s="435"/>
      <c r="Z6" s="265"/>
      <c r="AA6" s="433" t="s">
        <v>120</v>
      </c>
      <c r="AB6" s="434"/>
      <c r="AC6" s="434"/>
      <c r="AD6" s="434"/>
      <c r="AE6" s="435"/>
      <c r="AF6" s="265"/>
      <c r="AG6" s="433" t="s">
        <v>121</v>
      </c>
      <c r="AH6" s="434"/>
      <c r="AI6" s="434"/>
      <c r="AJ6" s="434"/>
      <c r="AK6" s="435"/>
      <c r="AL6" s="1"/>
      <c r="AM6" s="3"/>
      <c r="AN6" s="112" t="s">
        <v>107</v>
      </c>
      <c r="AO6" s="112" t="s">
        <v>110</v>
      </c>
      <c r="AP6" s="1"/>
      <c r="AQ6" s="1"/>
    </row>
    <row r="7" spans="3:43" ht="16" thickBot="1" x14ac:dyDescent="0.4">
      <c r="C7" s="311"/>
      <c r="D7" s="29"/>
      <c r="E7" s="312"/>
      <c r="F7" s="30" t="s">
        <v>122</v>
      </c>
      <c r="G7" s="31" t="s">
        <v>123</v>
      </c>
      <c r="H7" s="32"/>
      <c r="I7" s="316"/>
      <c r="J7" s="317"/>
      <c r="K7" s="312"/>
      <c r="L7" s="256" t="s">
        <v>122</v>
      </c>
      <c r="M7" s="257" t="s">
        <v>123</v>
      </c>
      <c r="N7" s="32"/>
      <c r="O7" s="316"/>
      <c r="P7" s="317"/>
      <c r="Q7" s="312"/>
      <c r="R7" s="256" t="s">
        <v>122</v>
      </c>
      <c r="S7" s="257" t="s">
        <v>123</v>
      </c>
      <c r="T7" s="32"/>
      <c r="U7" s="316"/>
      <c r="V7" s="317"/>
      <c r="W7" s="312"/>
      <c r="X7" s="256" t="s">
        <v>122</v>
      </c>
      <c r="Y7" s="257" t="s">
        <v>123</v>
      </c>
      <c r="Z7" s="32"/>
      <c r="AA7" s="311"/>
      <c r="AB7" s="29"/>
      <c r="AC7" s="312"/>
      <c r="AD7" s="30" t="s">
        <v>122</v>
      </c>
      <c r="AE7" s="31" t="s">
        <v>123</v>
      </c>
      <c r="AF7" s="32"/>
      <c r="AG7" s="316"/>
      <c r="AH7" s="317"/>
      <c r="AI7" s="312"/>
      <c r="AJ7" s="256" t="s">
        <v>122</v>
      </c>
      <c r="AK7" s="257" t="s">
        <v>123</v>
      </c>
      <c r="AL7" s="155"/>
      <c r="AM7" s="113"/>
      <c r="AN7" s="113"/>
      <c r="AO7" s="113"/>
      <c r="AP7" s="155"/>
      <c r="AQ7" s="155"/>
    </row>
    <row r="8" spans="3:43" ht="15.5" x14ac:dyDescent="0.35">
      <c r="C8" s="330">
        <v>40909</v>
      </c>
      <c r="D8" s="331"/>
      <c r="E8" s="332" t="s">
        <v>153</v>
      </c>
      <c r="F8" s="339" t="s">
        <v>200</v>
      </c>
      <c r="G8" s="364" t="s">
        <v>200</v>
      </c>
      <c r="H8" s="233"/>
      <c r="I8" s="313">
        <v>40940</v>
      </c>
      <c r="J8" s="314"/>
      <c r="K8" s="315" t="s">
        <v>146</v>
      </c>
      <c r="L8" s="307"/>
      <c r="M8" s="318"/>
      <c r="N8" s="233"/>
      <c r="O8" s="313">
        <v>40969</v>
      </c>
      <c r="P8" s="314"/>
      <c r="Q8" s="315" t="s">
        <v>146</v>
      </c>
      <c r="R8" s="307"/>
      <c r="S8" s="318"/>
      <c r="T8" s="233"/>
      <c r="U8" s="368">
        <v>41000</v>
      </c>
      <c r="V8" s="369"/>
      <c r="W8" s="309" t="s">
        <v>150</v>
      </c>
      <c r="X8" s="370" t="s">
        <v>201</v>
      </c>
      <c r="Y8" s="371" t="s">
        <v>147</v>
      </c>
      <c r="Z8" s="233"/>
      <c r="AA8" s="330">
        <v>41030</v>
      </c>
      <c r="AB8" s="331"/>
      <c r="AC8" s="332" t="s">
        <v>156</v>
      </c>
      <c r="AD8" s="339" t="s">
        <v>200</v>
      </c>
      <c r="AE8" s="364" t="s">
        <v>200</v>
      </c>
      <c r="AF8" s="233"/>
      <c r="AG8" s="368">
        <v>41061</v>
      </c>
      <c r="AH8" s="369"/>
      <c r="AI8" s="309" t="s">
        <v>152</v>
      </c>
      <c r="AJ8" s="370" t="s">
        <v>147</v>
      </c>
      <c r="AK8" s="371" t="s">
        <v>201</v>
      </c>
      <c r="AL8" s="1"/>
      <c r="AM8" s="3" t="s">
        <v>165</v>
      </c>
      <c r="AN8" s="273">
        <f>ROUND(SUM(F77+L77+R77+X77+AD77+AJ77+F80+L80+R80+X80+AD80+AJ80)*7.5,0.1)</f>
        <v>878</v>
      </c>
      <c r="AO8" s="273">
        <f>ROUND(SUM(G77+M77+S77+Y77+AE77+AK77+G80+M80+S80+Y80+AE80+AK80)*7.5,0.1)</f>
        <v>825</v>
      </c>
      <c r="AP8" s="1"/>
      <c r="AQ8" s="1"/>
    </row>
    <row r="9" spans="3:43" ht="15.5" x14ac:dyDescent="0.35">
      <c r="C9" s="290">
        <v>40910</v>
      </c>
      <c r="D9" s="291"/>
      <c r="E9" s="118" t="s">
        <v>156</v>
      </c>
      <c r="F9" s="236" t="s">
        <v>147</v>
      </c>
      <c r="G9" s="292" t="s">
        <v>201</v>
      </c>
      <c r="H9" s="233"/>
      <c r="I9" s="290">
        <v>40941</v>
      </c>
      <c r="J9" s="291"/>
      <c r="K9" s="118" t="s">
        <v>152</v>
      </c>
      <c r="L9" s="236" t="s">
        <v>201</v>
      </c>
      <c r="M9" s="292" t="s">
        <v>147</v>
      </c>
      <c r="N9" s="233"/>
      <c r="O9" s="290">
        <v>40970</v>
      </c>
      <c r="P9" s="291"/>
      <c r="Q9" s="118" t="s">
        <v>152</v>
      </c>
      <c r="R9" s="236" t="s">
        <v>201</v>
      </c>
      <c r="S9" s="292" t="s">
        <v>147</v>
      </c>
      <c r="T9" s="233"/>
      <c r="U9" s="471">
        <v>41001</v>
      </c>
      <c r="V9" s="472"/>
      <c r="W9" s="473" t="s">
        <v>153</v>
      </c>
      <c r="X9" s="474" t="s">
        <v>201</v>
      </c>
      <c r="Y9" s="322" t="s">
        <v>147</v>
      </c>
      <c r="Z9" s="233"/>
      <c r="AA9" s="290">
        <v>41031</v>
      </c>
      <c r="AB9" s="291"/>
      <c r="AC9" s="118" t="s">
        <v>151</v>
      </c>
      <c r="AD9" s="236"/>
      <c r="AE9" s="292"/>
      <c r="AF9" s="233"/>
      <c r="AG9" s="290">
        <v>41062</v>
      </c>
      <c r="AH9" s="291"/>
      <c r="AI9" s="118" t="s">
        <v>155</v>
      </c>
      <c r="AJ9" s="236" t="s">
        <v>147</v>
      </c>
      <c r="AK9" s="292" t="s">
        <v>201</v>
      </c>
      <c r="AL9" s="1"/>
      <c r="AM9" s="3" t="s">
        <v>160</v>
      </c>
      <c r="AN9" s="273">
        <f>ROUND(SUM(F78+L78+R78+X78+AD78+AJ78+F81+L81+R81+X81+AD81+AJ81)*7.5,0.1)</f>
        <v>825</v>
      </c>
      <c r="AO9" s="273">
        <f>ROUND(SUM(G78+M78+S78+Y78+AE78+AK78+G81+M81+S81+Y81+AE81+AK81)*7.5,0.1)</f>
        <v>878</v>
      </c>
      <c r="AP9" s="1"/>
      <c r="AQ9" s="1"/>
    </row>
    <row r="10" spans="3:43" ht="15.5" x14ac:dyDescent="0.35">
      <c r="C10" s="290">
        <v>40911</v>
      </c>
      <c r="D10" s="291"/>
      <c r="E10" s="118" t="s">
        <v>151</v>
      </c>
      <c r="F10" s="236"/>
      <c r="G10" s="292"/>
      <c r="H10" s="233"/>
      <c r="I10" s="290">
        <v>40942</v>
      </c>
      <c r="J10" s="291"/>
      <c r="K10" s="118" t="s">
        <v>155</v>
      </c>
      <c r="L10" s="236" t="s">
        <v>201</v>
      </c>
      <c r="M10" s="292" t="s">
        <v>147</v>
      </c>
      <c r="N10" s="233"/>
      <c r="O10" s="290">
        <v>40971</v>
      </c>
      <c r="P10" s="291"/>
      <c r="Q10" s="118" t="s">
        <v>155</v>
      </c>
      <c r="R10" s="236" t="s">
        <v>201</v>
      </c>
      <c r="S10" s="292" t="s">
        <v>147</v>
      </c>
      <c r="T10" s="233"/>
      <c r="U10" s="475">
        <v>41002</v>
      </c>
      <c r="V10" s="336"/>
      <c r="W10" s="329" t="s">
        <v>156</v>
      </c>
      <c r="X10" s="333" t="s">
        <v>200</v>
      </c>
      <c r="Y10" s="333" t="s">
        <v>200</v>
      </c>
      <c r="Z10" s="233"/>
      <c r="AA10" s="220">
        <v>41032</v>
      </c>
      <c r="AB10" s="227"/>
      <c r="AC10" s="310" t="s">
        <v>146</v>
      </c>
      <c r="AD10" s="222"/>
      <c r="AE10" s="243"/>
      <c r="AF10" s="233"/>
      <c r="AG10" s="290">
        <v>41063</v>
      </c>
      <c r="AH10" s="291"/>
      <c r="AI10" s="118" t="s">
        <v>150</v>
      </c>
      <c r="AJ10" s="236" t="s">
        <v>147</v>
      </c>
      <c r="AK10" s="292" t="s">
        <v>201</v>
      </c>
      <c r="AL10" s="1"/>
      <c r="AM10" s="3" t="s">
        <v>161</v>
      </c>
      <c r="AN10" s="28">
        <f t="shared" ref="AN10:AO10" si="0">AN79</f>
        <v>0</v>
      </c>
      <c r="AO10" s="28">
        <f t="shared" si="0"/>
        <v>0</v>
      </c>
      <c r="AP10" s="1"/>
      <c r="AQ10" s="1"/>
    </row>
    <row r="11" spans="3:43" ht="15.5" x14ac:dyDescent="0.35">
      <c r="C11" s="220">
        <v>40912</v>
      </c>
      <c r="D11" s="227"/>
      <c r="E11" s="310" t="s">
        <v>146</v>
      </c>
      <c r="F11" s="222"/>
      <c r="G11" s="243"/>
      <c r="H11" s="233"/>
      <c r="I11" s="290">
        <v>40943</v>
      </c>
      <c r="J11" s="291"/>
      <c r="K11" s="118" t="s">
        <v>150</v>
      </c>
      <c r="L11" s="236" t="s">
        <v>201</v>
      </c>
      <c r="M11" s="292" t="s">
        <v>147</v>
      </c>
      <c r="N11" s="233"/>
      <c r="O11" s="290">
        <v>40972</v>
      </c>
      <c r="P11" s="291"/>
      <c r="Q11" s="118" t="s">
        <v>150</v>
      </c>
      <c r="R11" s="236" t="s">
        <v>201</v>
      </c>
      <c r="S11" s="292" t="s">
        <v>147</v>
      </c>
      <c r="T11" s="233"/>
      <c r="U11" s="290">
        <v>41003</v>
      </c>
      <c r="V11" s="291"/>
      <c r="W11" s="118" t="s">
        <v>151</v>
      </c>
      <c r="X11" s="236"/>
      <c r="Y11" s="292"/>
      <c r="Z11" s="233"/>
      <c r="AA11" s="290">
        <v>41033</v>
      </c>
      <c r="AB11" s="291"/>
      <c r="AC11" s="118" t="s">
        <v>152</v>
      </c>
      <c r="AD11" s="236" t="s">
        <v>147</v>
      </c>
      <c r="AE11" s="292" t="s">
        <v>201</v>
      </c>
      <c r="AF11" s="233"/>
      <c r="AG11" s="290">
        <v>41064</v>
      </c>
      <c r="AH11" s="291"/>
      <c r="AI11" s="118" t="s">
        <v>153</v>
      </c>
      <c r="AJ11" s="236" t="s">
        <v>147</v>
      </c>
      <c r="AK11" s="292" t="s">
        <v>201</v>
      </c>
      <c r="AL11" s="1"/>
      <c r="AM11" s="3"/>
      <c r="AN11" s="113"/>
      <c r="AO11" s="113"/>
      <c r="AP11" s="1"/>
      <c r="AQ11" s="1"/>
    </row>
    <row r="12" spans="3:43" ht="16" thickBot="1" x14ac:dyDescent="0.4">
      <c r="C12" s="290">
        <v>40913</v>
      </c>
      <c r="D12" s="291"/>
      <c r="E12" s="118" t="s">
        <v>152</v>
      </c>
      <c r="F12" s="236" t="s">
        <v>201</v>
      </c>
      <c r="G12" s="292" t="s">
        <v>147</v>
      </c>
      <c r="H12" s="233"/>
      <c r="I12" s="290">
        <v>40944</v>
      </c>
      <c r="J12" s="291"/>
      <c r="K12" s="118" t="s">
        <v>153</v>
      </c>
      <c r="L12" s="236" t="s">
        <v>201</v>
      </c>
      <c r="M12" s="292" t="s">
        <v>147</v>
      </c>
      <c r="N12" s="233"/>
      <c r="O12" s="290">
        <v>40973</v>
      </c>
      <c r="P12" s="291"/>
      <c r="Q12" s="118" t="s">
        <v>153</v>
      </c>
      <c r="R12" s="236" t="s">
        <v>201</v>
      </c>
      <c r="S12" s="292" t="s">
        <v>147</v>
      </c>
      <c r="T12" s="233"/>
      <c r="U12" s="470">
        <v>41004</v>
      </c>
      <c r="V12" s="227"/>
      <c r="W12" s="310" t="s">
        <v>146</v>
      </c>
      <c r="X12" s="222"/>
      <c r="Y12" s="222"/>
      <c r="Z12" s="233"/>
      <c r="AA12" s="290">
        <v>41034</v>
      </c>
      <c r="AB12" s="291"/>
      <c r="AC12" s="118" t="s">
        <v>155</v>
      </c>
      <c r="AD12" s="236" t="s">
        <v>147</v>
      </c>
      <c r="AE12" s="292" t="s">
        <v>201</v>
      </c>
      <c r="AF12" s="233"/>
      <c r="AG12" s="290">
        <v>41065</v>
      </c>
      <c r="AH12" s="291"/>
      <c r="AI12" s="118" t="s">
        <v>156</v>
      </c>
      <c r="AJ12" s="236" t="s">
        <v>147</v>
      </c>
      <c r="AK12" s="292" t="s">
        <v>201</v>
      </c>
      <c r="AL12" s="1"/>
      <c r="AM12" s="3" t="s">
        <v>166</v>
      </c>
      <c r="AN12" s="28">
        <f>SUM(AN8:AN11)</f>
        <v>1703</v>
      </c>
      <c r="AO12" s="28">
        <f>SUM(AO8:AO11)</f>
        <v>1703</v>
      </c>
      <c r="AP12" s="1"/>
      <c r="AQ12" s="1"/>
    </row>
    <row r="13" spans="3:43" ht="15.5" x14ac:dyDescent="0.35">
      <c r="C13" s="330">
        <v>40914</v>
      </c>
      <c r="D13" s="331"/>
      <c r="E13" s="332" t="s">
        <v>155</v>
      </c>
      <c r="F13" s="339" t="s">
        <v>200</v>
      </c>
      <c r="G13" s="364" t="s">
        <v>200</v>
      </c>
      <c r="H13" s="233"/>
      <c r="I13" s="290">
        <v>40945</v>
      </c>
      <c r="J13" s="291"/>
      <c r="K13" s="118" t="s">
        <v>156</v>
      </c>
      <c r="L13" s="236" t="s">
        <v>201</v>
      </c>
      <c r="M13" s="292" t="s">
        <v>147</v>
      </c>
      <c r="N13" s="233"/>
      <c r="O13" s="290">
        <v>40974</v>
      </c>
      <c r="P13" s="291"/>
      <c r="Q13" s="118" t="s">
        <v>156</v>
      </c>
      <c r="R13" s="236" t="s">
        <v>201</v>
      </c>
      <c r="S13" s="292" t="s">
        <v>147</v>
      </c>
      <c r="T13" s="233"/>
      <c r="U13" s="357">
        <v>41005</v>
      </c>
      <c r="V13" s="467"/>
      <c r="W13" s="332" t="s">
        <v>152</v>
      </c>
      <c r="X13" s="468" t="s">
        <v>200</v>
      </c>
      <c r="Y13" s="469" t="s">
        <v>200</v>
      </c>
      <c r="Z13" s="233"/>
      <c r="AA13" s="290">
        <v>41035</v>
      </c>
      <c r="AB13" s="293"/>
      <c r="AC13" s="118" t="s">
        <v>150</v>
      </c>
      <c r="AD13" s="236" t="s">
        <v>147</v>
      </c>
      <c r="AE13" s="292" t="s">
        <v>201</v>
      </c>
      <c r="AF13" s="233"/>
      <c r="AG13" s="290">
        <v>41066</v>
      </c>
      <c r="AH13" s="293"/>
      <c r="AI13" s="118" t="s">
        <v>151</v>
      </c>
      <c r="AJ13" s="236"/>
      <c r="AK13" s="292"/>
      <c r="AL13" s="1"/>
      <c r="AM13" s="3" t="s">
        <v>167</v>
      </c>
      <c r="AN13" s="363">
        <v>1703</v>
      </c>
      <c r="AO13" s="28">
        <v>1703</v>
      </c>
      <c r="AP13" s="1"/>
      <c r="AQ13" s="1"/>
    </row>
    <row r="14" spans="3:43" ht="15.5" x14ac:dyDescent="0.35">
      <c r="C14" s="290">
        <v>40915</v>
      </c>
      <c r="D14" s="291"/>
      <c r="E14" s="118" t="s">
        <v>150</v>
      </c>
      <c r="F14" s="236" t="s">
        <v>201</v>
      </c>
      <c r="G14" s="292" t="s">
        <v>147</v>
      </c>
      <c r="H14" s="233"/>
      <c r="I14" s="290">
        <v>40946</v>
      </c>
      <c r="J14" s="291"/>
      <c r="K14" s="118" t="s">
        <v>151</v>
      </c>
      <c r="L14" s="236"/>
      <c r="M14" s="292"/>
      <c r="N14" s="233"/>
      <c r="O14" s="290">
        <v>40975</v>
      </c>
      <c r="P14" s="291"/>
      <c r="Q14" s="118" t="s">
        <v>151</v>
      </c>
      <c r="R14" s="236"/>
      <c r="S14" s="292"/>
      <c r="T14" s="233"/>
      <c r="U14" s="290">
        <v>41006</v>
      </c>
      <c r="V14" s="291"/>
      <c r="W14" s="118" t="s">
        <v>155</v>
      </c>
      <c r="X14" s="236" t="s">
        <v>147</v>
      </c>
      <c r="Y14" s="292" t="s">
        <v>201</v>
      </c>
      <c r="Z14" s="233"/>
      <c r="AA14" s="290">
        <v>41036</v>
      </c>
      <c r="AB14" s="291"/>
      <c r="AC14" s="118" t="s">
        <v>153</v>
      </c>
      <c r="AD14" s="236" t="s">
        <v>147</v>
      </c>
      <c r="AE14" s="292" t="s">
        <v>201</v>
      </c>
      <c r="AF14" s="233"/>
      <c r="AG14" s="220">
        <v>41067</v>
      </c>
      <c r="AH14" s="227"/>
      <c r="AI14" s="310" t="s">
        <v>146</v>
      </c>
      <c r="AJ14" s="222"/>
      <c r="AK14" s="243"/>
      <c r="AL14" s="1"/>
      <c r="AM14" s="3"/>
      <c r="AN14" s="3"/>
      <c r="AO14" s="3"/>
      <c r="AP14" s="1"/>
      <c r="AQ14" s="1"/>
    </row>
    <row r="15" spans="3:43" ht="15.5" x14ac:dyDescent="0.35">
      <c r="C15" s="290">
        <v>40916</v>
      </c>
      <c r="D15" s="291"/>
      <c r="E15" s="118" t="s">
        <v>153</v>
      </c>
      <c r="F15" s="236" t="s">
        <v>201</v>
      </c>
      <c r="G15" s="292" t="s">
        <v>147</v>
      </c>
      <c r="H15" s="233"/>
      <c r="I15" s="220">
        <v>40947</v>
      </c>
      <c r="J15" s="227"/>
      <c r="K15" s="310" t="s">
        <v>146</v>
      </c>
      <c r="L15" s="222"/>
      <c r="M15" s="243"/>
      <c r="N15" s="233"/>
      <c r="O15" s="220">
        <v>40976</v>
      </c>
      <c r="P15" s="227"/>
      <c r="Q15" s="310" t="s">
        <v>146</v>
      </c>
      <c r="R15" s="222"/>
      <c r="S15" s="243"/>
      <c r="T15" s="233"/>
      <c r="U15" s="290">
        <v>41007</v>
      </c>
      <c r="V15" s="291"/>
      <c r="W15" s="118" t="s">
        <v>150</v>
      </c>
      <c r="X15" s="236" t="s">
        <v>147</v>
      </c>
      <c r="Y15" s="292" t="s">
        <v>201</v>
      </c>
      <c r="Z15" s="233"/>
      <c r="AA15" s="290">
        <v>41037</v>
      </c>
      <c r="AB15" s="291"/>
      <c r="AC15" s="118" t="s">
        <v>156</v>
      </c>
      <c r="AD15" s="236" t="s">
        <v>147</v>
      </c>
      <c r="AE15" s="292" t="s">
        <v>201</v>
      </c>
      <c r="AF15" s="233"/>
      <c r="AG15" s="290">
        <v>41068</v>
      </c>
      <c r="AH15" s="291"/>
      <c r="AI15" s="118" t="s">
        <v>152</v>
      </c>
      <c r="AJ15" s="236" t="s">
        <v>201</v>
      </c>
      <c r="AK15" s="292" t="s">
        <v>147</v>
      </c>
      <c r="AL15" s="1"/>
      <c r="AM15" s="3" t="s">
        <v>168</v>
      </c>
      <c r="AN15" s="114">
        <f>AN13/8</f>
        <v>212.875</v>
      </c>
      <c r="AO15" s="114">
        <f>AO13/8</f>
        <v>212.875</v>
      </c>
      <c r="AP15" s="1"/>
      <c r="AQ15" s="1"/>
    </row>
    <row r="16" spans="3:43" ht="15.5" x14ac:dyDescent="0.35">
      <c r="C16" s="290">
        <v>40917</v>
      </c>
      <c r="D16" s="291"/>
      <c r="E16" s="118" t="s">
        <v>156</v>
      </c>
      <c r="F16" s="236" t="s">
        <v>201</v>
      </c>
      <c r="G16" s="292" t="s">
        <v>147</v>
      </c>
      <c r="H16" s="233"/>
      <c r="I16" s="290">
        <v>40948</v>
      </c>
      <c r="J16" s="291"/>
      <c r="K16" s="118" t="s">
        <v>152</v>
      </c>
      <c r="L16" s="236" t="s">
        <v>147</v>
      </c>
      <c r="M16" s="292" t="s">
        <v>201</v>
      </c>
      <c r="N16" s="233"/>
      <c r="O16" s="290">
        <v>40977</v>
      </c>
      <c r="P16" s="291"/>
      <c r="Q16" s="118" t="s">
        <v>152</v>
      </c>
      <c r="R16" s="236" t="s">
        <v>147</v>
      </c>
      <c r="S16" s="292" t="s">
        <v>201</v>
      </c>
      <c r="T16" s="233"/>
      <c r="U16" s="290">
        <v>41008</v>
      </c>
      <c r="V16" s="291"/>
      <c r="W16" s="118" t="s">
        <v>153</v>
      </c>
      <c r="X16" s="236" t="s">
        <v>147</v>
      </c>
      <c r="Y16" s="292" t="s">
        <v>201</v>
      </c>
      <c r="Z16" s="233"/>
      <c r="AA16" s="290">
        <v>41038</v>
      </c>
      <c r="AB16" s="291"/>
      <c r="AC16" s="118" t="s">
        <v>151</v>
      </c>
      <c r="AD16" s="236"/>
      <c r="AE16" s="292"/>
      <c r="AF16" s="233"/>
      <c r="AG16" s="290">
        <v>41069</v>
      </c>
      <c r="AH16" s="291"/>
      <c r="AI16" s="118" t="s">
        <v>155</v>
      </c>
      <c r="AJ16" s="236" t="s">
        <v>201</v>
      </c>
      <c r="AK16" s="292" t="s">
        <v>147</v>
      </c>
      <c r="AL16" s="1"/>
      <c r="AM16" s="3"/>
      <c r="AN16" s="3"/>
      <c r="AO16" s="3"/>
      <c r="AP16" s="1"/>
      <c r="AQ16" s="1"/>
    </row>
    <row r="17" spans="3:43" ht="15.5" x14ac:dyDescent="0.35">
      <c r="C17" s="290">
        <v>40918</v>
      </c>
      <c r="D17" s="291"/>
      <c r="E17" s="118" t="s">
        <v>151</v>
      </c>
      <c r="F17" s="236"/>
      <c r="G17" s="292"/>
      <c r="H17" s="233"/>
      <c r="I17" s="290">
        <v>40949</v>
      </c>
      <c r="J17" s="291"/>
      <c r="K17" s="118" t="s">
        <v>155</v>
      </c>
      <c r="L17" s="236" t="s">
        <v>147</v>
      </c>
      <c r="M17" s="292" t="s">
        <v>201</v>
      </c>
      <c r="N17" s="233"/>
      <c r="O17" s="290">
        <v>40978</v>
      </c>
      <c r="P17" s="291"/>
      <c r="Q17" s="118" t="s">
        <v>155</v>
      </c>
      <c r="R17" s="236" t="s">
        <v>147</v>
      </c>
      <c r="S17" s="292" t="s">
        <v>201</v>
      </c>
      <c r="T17" s="233"/>
      <c r="U17" s="290">
        <v>41009</v>
      </c>
      <c r="V17" s="291"/>
      <c r="W17" s="118" t="s">
        <v>156</v>
      </c>
      <c r="X17" s="236" t="s">
        <v>147</v>
      </c>
      <c r="Y17" s="292" t="s">
        <v>201</v>
      </c>
      <c r="Z17" s="233"/>
      <c r="AA17" s="220">
        <v>41039</v>
      </c>
      <c r="AB17" s="227"/>
      <c r="AC17" s="310" t="s">
        <v>146</v>
      </c>
      <c r="AD17" s="222"/>
      <c r="AE17" s="243"/>
      <c r="AF17" s="233"/>
      <c r="AG17" s="290">
        <v>41070</v>
      </c>
      <c r="AH17" s="291"/>
      <c r="AI17" s="118" t="s">
        <v>150</v>
      </c>
      <c r="AJ17" s="236" t="s">
        <v>201</v>
      </c>
      <c r="AK17" s="292" t="s">
        <v>147</v>
      </c>
      <c r="AL17" s="1"/>
      <c r="AM17" s="3" t="s">
        <v>31</v>
      </c>
      <c r="AN17" s="28">
        <f>COUNTIF(F8:F72,"AP")+COUNTIF(L8:L72,"AP")+COUNTIF(R8:R72,"AP")+COUNTIF(X8:X72,"AP")+COUNTIF(AD8:AD72,"AP")+COUNTIF(AJ8:AJ72,"AP")</f>
        <v>9</v>
      </c>
      <c r="AO17" s="28">
        <f>COUNTIF(G8:G72,"AP")+COUNTIF(M8:M72,"AP")+COUNTIF(S8:S72,"AP")+COUNTIF(Y8:Y72,"AP")+COUNTIF(AE8:AE72,"AP")+COUNTIF(AJ8:AJ72,"AP")</f>
        <v>9</v>
      </c>
      <c r="AP17" s="1"/>
      <c r="AQ17" s="1"/>
    </row>
    <row r="18" spans="3:43" ht="15.5" x14ac:dyDescent="0.35">
      <c r="C18" s="220">
        <v>40919</v>
      </c>
      <c r="D18" s="227"/>
      <c r="E18" s="310" t="s">
        <v>146</v>
      </c>
      <c r="F18" s="222"/>
      <c r="G18" s="243"/>
      <c r="H18" s="233"/>
      <c r="I18" s="290">
        <v>40950</v>
      </c>
      <c r="J18" s="291"/>
      <c r="K18" s="118" t="s">
        <v>150</v>
      </c>
      <c r="L18" s="236" t="s">
        <v>147</v>
      </c>
      <c r="M18" s="292" t="s">
        <v>201</v>
      </c>
      <c r="N18" s="233"/>
      <c r="O18" s="290">
        <v>40979</v>
      </c>
      <c r="P18" s="291"/>
      <c r="Q18" s="118" t="s">
        <v>150</v>
      </c>
      <c r="R18" s="236" t="s">
        <v>147</v>
      </c>
      <c r="S18" s="292" t="s">
        <v>201</v>
      </c>
      <c r="T18" s="233"/>
      <c r="U18" s="290">
        <v>41010</v>
      </c>
      <c r="V18" s="291"/>
      <c r="W18" s="118" t="s">
        <v>151</v>
      </c>
      <c r="X18" s="236"/>
      <c r="Y18" s="292"/>
      <c r="Z18" s="233"/>
      <c r="AA18" s="290">
        <v>41040</v>
      </c>
      <c r="AB18" s="291"/>
      <c r="AC18" s="118" t="s">
        <v>152</v>
      </c>
      <c r="AD18" s="236" t="s">
        <v>201</v>
      </c>
      <c r="AE18" s="292" t="s">
        <v>147</v>
      </c>
      <c r="AF18" s="233"/>
      <c r="AG18" s="290">
        <v>41071</v>
      </c>
      <c r="AH18" s="291"/>
      <c r="AI18" s="118" t="s">
        <v>153</v>
      </c>
      <c r="AJ18" s="236" t="s">
        <v>201</v>
      </c>
      <c r="AK18" s="292" t="s">
        <v>147</v>
      </c>
      <c r="AL18" s="1"/>
      <c r="AM18" s="3" t="s">
        <v>169</v>
      </c>
      <c r="AN18" s="28">
        <f>COUNTIF(AJ8:AJ38,"L")+COUNTIF(AD8:AD38,"L")+COUNTIF(F8:F38,"L")+COUNTIF(L8:L38,"L")+COUNTIF(R8:R38,"L")+COUNTIF(X8:X38,"L")+COUNTIF(AJ42:AJ72,"L")+COUNTIF(AD42:AD72,"L")+COUNTIF(F42:F72,"L")+COUNTIF(L42:L72,"L")+COUNTIF(R42:R72,"L")+COUNTIF(X42:X72,"L")</f>
        <v>30</v>
      </c>
      <c r="AO18" s="28">
        <f>COUNTIF(AK8:AK38,"L")+COUNTIF(AE8:AE38,"L")+COUNTIF(G8:G38,"L")+COUNTIF(M8:M38,"L")+COUNTIF(S8:S38,"L")+COUNTIF(Y8:Y38,"L")+COUNTIF(AK42:AK72,"L")+COUNTIF(AE42:AE72,"L")+COUNTIF(G42:G72,"L")+COUNTIF(M42:M72,"L")+COUNTIF(S42:S72,"L")+COUNTIF(Y42:Y72,"L")</f>
        <v>30</v>
      </c>
      <c r="AP18" s="1"/>
      <c r="AQ18" s="1"/>
    </row>
    <row r="19" spans="3:43" ht="15.5" x14ac:dyDescent="0.35">
      <c r="C19" s="290">
        <v>40920</v>
      </c>
      <c r="D19" s="291"/>
      <c r="E19" s="118" t="s">
        <v>152</v>
      </c>
      <c r="F19" s="236" t="s">
        <v>147</v>
      </c>
      <c r="G19" s="292" t="s">
        <v>201</v>
      </c>
      <c r="H19" s="233"/>
      <c r="I19" s="290">
        <v>40951</v>
      </c>
      <c r="J19" s="291"/>
      <c r="K19" s="118" t="s">
        <v>153</v>
      </c>
      <c r="L19" s="236" t="s">
        <v>147</v>
      </c>
      <c r="M19" s="292" t="s">
        <v>201</v>
      </c>
      <c r="N19" s="233"/>
      <c r="O19" s="290">
        <v>40980</v>
      </c>
      <c r="P19" s="291"/>
      <c r="Q19" s="118" t="s">
        <v>153</v>
      </c>
      <c r="R19" s="236" t="s">
        <v>147</v>
      </c>
      <c r="S19" s="292" t="s">
        <v>201</v>
      </c>
      <c r="T19" s="233"/>
      <c r="U19" s="220">
        <v>41011</v>
      </c>
      <c r="V19" s="227"/>
      <c r="W19" s="310" t="s">
        <v>146</v>
      </c>
      <c r="X19" s="222"/>
      <c r="Y19" s="243"/>
      <c r="Z19" s="233"/>
      <c r="AA19" s="290">
        <v>41041</v>
      </c>
      <c r="AB19" s="291"/>
      <c r="AC19" s="118" t="s">
        <v>155</v>
      </c>
      <c r="AD19" s="236" t="s">
        <v>201</v>
      </c>
      <c r="AE19" s="292" t="s">
        <v>147</v>
      </c>
      <c r="AF19" s="233"/>
      <c r="AG19" s="290">
        <v>41072</v>
      </c>
      <c r="AH19" s="291"/>
      <c r="AI19" s="118" t="s">
        <v>156</v>
      </c>
      <c r="AJ19" s="236" t="s">
        <v>201</v>
      </c>
      <c r="AK19" s="292" t="s">
        <v>147</v>
      </c>
      <c r="AL19" s="1"/>
      <c r="AM19" s="3" t="s">
        <v>170</v>
      </c>
      <c r="AN19" s="28">
        <f>COUNTIF(AD7:AD73,"ATV")+COUNTIF(AJ7:AJ73,"ATV")+COUNTIF(F7:F73,"ATV")+COUNTIF(L7:L73,"ATV")+COUNTIF(R7:R73,"ATV")+COUNTIF(X7:X73,"ATV")</f>
        <v>0</v>
      </c>
      <c r="AO19" s="28">
        <f>COUNTIF(AE7:AE73,"ATV")+COUNTIF(AK7:AK73,"ATV")+COUNTIF(G7:G73,"ATV")+COUNTIF(M7:M73,"ATV")+COUNTIF(S7:S73,"ATV")+COUNTIF(Y7:Y73,"ATV")</f>
        <v>0</v>
      </c>
      <c r="AP19" s="1"/>
      <c r="AQ19" s="1"/>
    </row>
    <row r="20" spans="3:43" ht="15.5" x14ac:dyDescent="0.35">
      <c r="C20" s="290">
        <v>40921</v>
      </c>
      <c r="D20" s="291"/>
      <c r="E20" s="118" t="s">
        <v>155</v>
      </c>
      <c r="F20" s="236" t="s">
        <v>147</v>
      </c>
      <c r="G20" s="292" t="s">
        <v>201</v>
      </c>
      <c r="H20" s="233"/>
      <c r="I20" s="290">
        <v>40952</v>
      </c>
      <c r="J20" s="291"/>
      <c r="K20" s="118" t="s">
        <v>156</v>
      </c>
      <c r="L20" s="236" t="s">
        <v>147</v>
      </c>
      <c r="M20" s="292" t="s">
        <v>201</v>
      </c>
      <c r="N20" s="233"/>
      <c r="O20" s="290">
        <v>40981</v>
      </c>
      <c r="P20" s="291"/>
      <c r="Q20" s="118" t="s">
        <v>156</v>
      </c>
      <c r="R20" s="236" t="s">
        <v>147</v>
      </c>
      <c r="S20" s="292" t="s">
        <v>201</v>
      </c>
      <c r="T20" s="233"/>
      <c r="U20" s="290">
        <v>41012</v>
      </c>
      <c r="V20" s="293"/>
      <c r="W20" s="118" t="s">
        <v>152</v>
      </c>
      <c r="X20" s="236" t="s">
        <v>201</v>
      </c>
      <c r="Y20" s="292" t="s">
        <v>147</v>
      </c>
      <c r="Z20" s="233"/>
      <c r="AA20" s="471">
        <v>41042</v>
      </c>
      <c r="AB20" s="476"/>
      <c r="AC20" s="473" t="s">
        <v>150</v>
      </c>
      <c r="AD20" s="474" t="s">
        <v>201</v>
      </c>
      <c r="AE20" s="322" t="s">
        <v>147</v>
      </c>
      <c r="AF20" s="233"/>
      <c r="AG20" s="290">
        <v>41073</v>
      </c>
      <c r="AH20" s="293"/>
      <c r="AI20" s="118" t="s">
        <v>151</v>
      </c>
      <c r="AJ20" s="236"/>
      <c r="AK20" s="292"/>
      <c r="AL20" s="1"/>
      <c r="AM20" s="3"/>
      <c r="AN20" s="28"/>
      <c r="AO20" s="28"/>
      <c r="AP20" s="1"/>
      <c r="AQ20" s="1"/>
    </row>
    <row r="21" spans="3:43" ht="15.5" x14ac:dyDescent="0.35">
      <c r="C21" s="290">
        <v>40922</v>
      </c>
      <c r="D21" s="291"/>
      <c r="E21" s="118" t="s">
        <v>150</v>
      </c>
      <c r="F21" s="236" t="s">
        <v>147</v>
      </c>
      <c r="G21" s="292" t="s">
        <v>201</v>
      </c>
      <c r="H21" s="233"/>
      <c r="I21" s="290">
        <v>40953</v>
      </c>
      <c r="J21" s="291"/>
      <c r="K21" s="118" t="s">
        <v>151</v>
      </c>
      <c r="L21" s="236"/>
      <c r="M21" s="292"/>
      <c r="N21" s="233"/>
      <c r="O21" s="290">
        <v>40982</v>
      </c>
      <c r="P21" s="291"/>
      <c r="Q21" s="118" t="s">
        <v>151</v>
      </c>
      <c r="R21" s="236"/>
      <c r="S21" s="292"/>
      <c r="T21" s="233"/>
      <c r="U21" s="290">
        <v>41013</v>
      </c>
      <c r="V21" s="291"/>
      <c r="W21" s="118" t="s">
        <v>155</v>
      </c>
      <c r="X21" s="236" t="s">
        <v>201</v>
      </c>
      <c r="Y21" s="292" t="s">
        <v>147</v>
      </c>
      <c r="Z21" s="233"/>
      <c r="AA21" s="475">
        <v>41043</v>
      </c>
      <c r="AB21" s="336"/>
      <c r="AC21" s="329" t="s">
        <v>153</v>
      </c>
      <c r="AD21" s="333" t="s">
        <v>200</v>
      </c>
      <c r="AE21" s="333" t="s">
        <v>200</v>
      </c>
      <c r="AF21" s="233"/>
      <c r="AG21" s="220">
        <v>41074</v>
      </c>
      <c r="AH21" s="227"/>
      <c r="AI21" s="310" t="s">
        <v>146</v>
      </c>
      <c r="AJ21" s="222"/>
      <c r="AK21" s="243"/>
      <c r="AL21" s="1"/>
      <c r="AM21" s="3" t="s">
        <v>171</v>
      </c>
      <c r="AN21" s="115">
        <f>AN12-AN13</f>
        <v>0</v>
      </c>
      <c r="AO21" s="115">
        <f>AO12-AO13</f>
        <v>0</v>
      </c>
      <c r="AP21" s="1"/>
      <c r="AQ21" s="1"/>
    </row>
    <row r="22" spans="3:43" ht="15.5" x14ac:dyDescent="0.35">
      <c r="C22" s="290">
        <v>40923</v>
      </c>
      <c r="D22" s="291"/>
      <c r="E22" s="118" t="s">
        <v>153</v>
      </c>
      <c r="F22" s="236" t="s">
        <v>147</v>
      </c>
      <c r="G22" s="292" t="s">
        <v>201</v>
      </c>
      <c r="H22" s="233"/>
      <c r="I22" s="220">
        <v>40954</v>
      </c>
      <c r="J22" s="227"/>
      <c r="K22" s="310" t="s">
        <v>146</v>
      </c>
      <c r="L22" s="222"/>
      <c r="M22" s="243"/>
      <c r="N22" s="233"/>
      <c r="O22" s="220">
        <v>40983</v>
      </c>
      <c r="P22" s="227"/>
      <c r="Q22" s="310" t="s">
        <v>146</v>
      </c>
      <c r="R22" s="222"/>
      <c r="S22" s="243"/>
      <c r="T22" s="233"/>
      <c r="U22" s="290">
        <v>41014</v>
      </c>
      <c r="V22" s="291"/>
      <c r="W22" s="118" t="s">
        <v>150</v>
      </c>
      <c r="X22" s="236" t="s">
        <v>201</v>
      </c>
      <c r="Y22" s="292" t="s">
        <v>147</v>
      </c>
      <c r="Z22" s="233"/>
      <c r="AA22" s="290">
        <v>41044</v>
      </c>
      <c r="AB22" s="291"/>
      <c r="AC22" s="118" t="s">
        <v>156</v>
      </c>
      <c r="AD22" s="236" t="s">
        <v>201</v>
      </c>
      <c r="AE22" s="292" t="s">
        <v>147</v>
      </c>
      <c r="AF22" s="233"/>
      <c r="AG22" s="290">
        <v>41075</v>
      </c>
      <c r="AH22" s="291"/>
      <c r="AI22" s="118" t="s">
        <v>152</v>
      </c>
      <c r="AJ22" s="236" t="s">
        <v>147</v>
      </c>
      <c r="AK22" s="292" t="s">
        <v>201</v>
      </c>
      <c r="AL22" s="1"/>
      <c r="AM22" s="1"/>
      <c r="AN22" s="1"/>
      <c r="AO22" s="1"/>
      <c r="AP22" s="1"/>
      <c r="AQ22" s="1"/>
    </row>
    <row r="23" spans="3:43" ht="15.5" x14ac:dyDescent="0.35">
      <c r="C23" s="290">
        <v>40924</v>
      </c>
      <c r="D23" s="291"/>
      <c r="E23" s="118" t="s">
        <v>156</v>
      </c>
      <c r="F23" s="236" t="s">
        <v>147</v>
      </c>
      <c r="G23" s="292" t="s">
        <v>201</v>
      </c>
      <c r="H23" s="233"/>
      <c r="I23" s="290">
        <v>40955</v>
      </c>
      <c r="J23" s="291"/>
      <c r="K23" s="118" t="s">
        <v>152</v>
      </c>
      <c r="L23" s="236" t="s">
        <v>154</v>
      </c>
      <c r="M23" s="236" t="s">
        <v>154</v>
      </c>
      <c r="N23" s="233"/>
      <c r="O23" s="290">
        <v>40984</v>
      </c>
      <c r="P23" s="291"/>
      <c r="Q23" s="118" t="s">
        <v>152</v>
      </c>
      <c r="R23" s="236" t="s">
        <v>201</v>
      </c>
      <c r="S23" s="292" t="s">
        <v>147</v>
      </c>
      <c r="T23" s="233"/>
      <c r="U23" s="290">
        <v>41015</v>
      </c>
      <c r="V23" s="291"/>
      <c r="W23" s="118" t="s">
        <v>153</v>
      </c>
      <c r="X23" s="236" t="s">
        <v>201</v>
      </c>
      <c r="Y23" s="292" t="s">
        <v>147</v>
      </c>
      <c r="Z23" s="233"/>
      <c r="AA23" s="290">
        <v>41045</v>
      </c>
      <c r="AB23" s="291"/>
      <c r="AC23" s="118" t="s">
        <v>151</v>
      </c>
      <c r="AD23" s="236"/>
      <c r="AE23" s="292"/>
      <c r="AF23" s="233"/>
      <c r="AG23" s="290">
        <v>41076</v>
      </c>
      <c r="AH23" s="291"/>
      <c r="AI23" s="118" t="s">
        <v>155</v>
      </c>
      <c r="AJ23" s="236" t="s">
        <v>147</v>
      </c>
      <c r="AK23" s="292" t="s">
        <v>201</v>
      </c>
      <c r="AL23" s="1"/>
      <c r="AM23" s="1"/>
      <c r="AN23" s="1"/>
      <c r="AO23" s="1"/>
      <c r="AP23" s="1"/>
      <c r="AQ23" s="1"/>
    </row>
    <row r="24" spans="3:43" ht="15.5" x14ac:dyDescent="0.35">
      <c r="C24" s="290">
        <v>40925</v>
      </c>
      <c r="D24" s="291"/>
      <c r="E24" s="118" t="s">
        <v>151</v>
      </c>
      <c r="F24" s="236"/>
      <c r="G24" s="292"/>
      <c r="H24" s="233"/>
      <c r="I24" s="290">
        <v>40956</v>
      </c>
      <c r="J24" s="291"/>
      <c r="K24" s="118" t="s">
        <v>155</v>
      </c>
      <c r="L24" s="236" t="s">
        <v>154</v>
      </c>
      <c r="M24" s="236" t="s">
        <v>154</v>
      </c>
      <c r="N24" s="233"/>
      <c r="O24" s="290">
        <v>40985</v>
      </c>
      <c r="P24" s="291"/>
      <c r="Q24" s="118" t="s">
        <v>155</v>
      </c>
      <c r="R24" s="236" t="s">
        <v>201</v>
      </c>
      <c r="S24" s="292" t="s">
        <v>147</v>
      </c>
      <c r="T24" s="233"/>
      <c r="U24" s="290">
        <v>41016</v>
      </c>
      <c r="V24" s="291"/>
      <c r="W24" s="118" t="s">
        <v>156</v>
      </c>
      <c r="X24" s="236" t="s">
        <v>201</v>
      </c>
      <c r="Y24" s="292" t="s">
        <v>147</v>
      </c>
      <c r="Z24" s="233"/>
      <c r="AA24" s="220">
        <v>41046</v>
      </c>
      <c r="AB24" s="227"/>
      <c r="AC24" s="310" t="s">
        <v>146</v>
      </c>
      <c r="AD24" s="222"/>
      <c r="AE24" s="243"/>
      <c r="AF24" s="233"/>
      <c r="AG24" s="290">
        <v>41077</v>
      </c>
      <c r="AH24" s="291"/>
      <c r="AI24" s="118" t="s">
        <v>150</v>
      </c>
      <c r="AJ24" s="236" t="s">
        <v>147</v>
      </c>
      <c r="AK24" s="292" t="s">
        <v>201</v>
      </c>
      <c r="AL24" s="1"/>
      <c r="AM24" s="1"/>
      <c r="AN24" s="1"/>
      <c r="AO24" s="1"/>
      <c r="AP24" s="1"/>
      <c r="AQ24" s="1"/>
    </row>
    <row r="25" spans="3:43" ht="15.5" x14ac:dyDescent="0.35">
      <c r="C25" s="220">
        <v>40926</v>
      </c>
      <c r="D25" s="227"/>
      <c r="E25" s="310" t="s">
        <v>146</v>
      </c>
      <c r="F25" s="222"/>
      <c r="G25" s="243"/>
      <c r="H25" s="233"/>
      <c r="I25" s="290">
        <v>40957</v>
      </c>
      <c r="J25" s="291"/>
      <c r="K25" s="118" t="s">
        <v>150</v>
      </c>
      <c r="L25" s="236" t="s">
        <v>154</v>
      </c>
      <c r="M25" s="236" t="s">
        <v>154</v>
      </c>
      <c r="N25" s="233"/>
      <c r="O25" s="290">
        <v>40986</v>
      </c>
      <c r="P25" s="291"/>
      <c r="Q25" s="118" t="s">
        <v>150</v>
      </c>
      <c r="R25" s="236" t="s">
        <v>201</v>
      </c>
      <c r="S25" s="292" t="s">
        <v>147</v>
      </c>
      <c r="T25" s="233"/>
      <c r="U25" s="290">
        <v>41017</v>
      </c>
      <c r="V25" s="291"/>
      <c r="W25" s="118" t="s">
        <v>151</v>
      </c>
      <c r="X25" s="236"/>
      <c r="Y25" s="292"/>
      <c r="Z25" s="233"/>
      <c r="AA25" s="290">
        <v>41047</v>
      </c>
      <c r="AB25" s="291"/>
      <c r="AC25" s="118" t="s">
        <v>152</v>
      </c>
      <c r="AD25" s="236" t="s">
        <v>147</v>
      </c>
      <c r="AE25" s="292" t="s">
        <v>201</v>
      </c>
      <c r="AF25" s="233"/>
      <c r="AG25" s="471">
        <v>41078</v>
      </c>
      <c r="AH25" s="472"/>
      <c r="AI25" s="473" t="s">
        <v>153</v>
      </c>
      <c r="AJ25" s="474" t="s">
        <v>147</v>
      </c>
      <c r="AK25" s="322" t="s">
        <v>201</v>
      </c>
      <c r="AL25" s="1"/>
      <c r="AM25" s="1"/>
      <c r="AN25" s="1"/>
      <c r="AO25" s="1"/>
      <c r="AP25" s="1"/>
      <c r="AQ25" s="1"/>
    </row>
    <row r="26" spans="3:43" ht="15.5" x14ac:dyDescent="0.35">
      <c r="C26" s="290">
        <v>40927</v>
      </c>
      <c r="D26" s="291"/>
      <c r="E26" s="118" t="s">
        <v>152</v>
      </c>
      <c r="F26" s="236" t="s">
        <v>201</v>
      </c>
      <c r="G26" s="292" t="s">
        <v>147</v>
      </c>
      <c r="H26" s="233"/>
      <c r="I26" s="290">
        <v>40958</v>
      </c>
      <c r="J26" s="291"/>
      <c r="K26" s="118" t="s">
        <v>153</v>
      </c>
      <c r="L26" s="236" t="s">
        <v>154</v>
      </c>
      <c r="M26" s="236" t="s">
        <v>154</v>
      </c>
      <c r="N26" s="233"/>
      <c r="O26" s="290">
        <v>40987</v>
      </c>
      <c r="P26" s="291"/>
      <c r="Q26" s="118" t="s">
        <v>153</v>
      </c>
      <c r="R26" s="236" t="s">
        <v>201</v>
      </c>
      <c r="S26" s="292" t="s">
        <v>147</v>
      </c>
      <c r="T26" s="233"/>
      <c r="U26" s="220">
        <v>41018</v>
      </c>
      <c r="V26" s="227"/>
      <c r="W26" s="310" t="s">
        <v>146</v>
      </c>
      <c r="X26" s="222"/>
      <c r="Y26" s="243"/>
      <c r="Z26" s="233"/>
      <c r="AA26" s="290">
        <v>41048</v>
      </c>
      <c r="AB26" s="291"/>
      <c r="AC26" s="118" t="s">
        <v>155</v>
      </c>
      <c r="AD26" s="236" t="s">
        <v>147</v>
      </c>
      <c r="AE26" s="292" t="s">
        <v>201</v>
      </c>
      <c r="AF26" s="233"/>
      <c r="AG26" s="475">
        <v>41079</v>
      </c>
      <c r="AH26" s="336"/>
      <c r="AI26" s="329" t="s">
        <v>156</v>
      </c>
      <c r="AJ26" s="333" t="s">
        <v>200</v>
      </c>
      <c r="AK26" s="333" t="s">
        <v>200</v>
      </c>
      <c r="AL26" s="1"/>
      <c r="AM26" s="1"/>
      <c r="AN26" s="1"/>
      <c r="AO26" s="1"/>
      <c r="AP26" s="1"/>
      <c r="AQ26" s="1"/>
    </row>
    <row r="27" spans="3:43" ht="19" thickBot="1" x14ac:dyDescent="0.5">
      <c r="C27" s="290">
        <v>40928</v>
      </c>
      <c r="D27" s="291"/>
      <c r="E27" s="118" t="s">
        <v>155</v>
      </c>
      <c r="F27" s="236" t="s">
        <v>201</v>
      </c>
      <c r="G27" s="292" t="s">
        <v>147</v>
      </c>
      <c r="H27" s="233"/>
      <c r="I27" s="290">
        <v>40959</v>
      </c>
      <c r="J27" s="291"/>
      <c r="K27" s="118" t="s">
        <v>156</v>
      </c>
      <c r="L27" s="236" t="s">
        <v>154</v>
      </c>
      <c r="M27" s="236" t="s">
        <v>154</v>
      </c>
      <c r="N27" s="233"/>
      <c r="O27" s="290">
        <v>40988</v>
      </c>
      <c r="P27" s="291"/>
      <c r="Q27" s="118" t="s">
        <v>156</v>
      </c>
      <c r="R27" s="236" t="s">
        <v>201</v>
      </c>
      <c r="S27" s="292" t="s">
        <v>147</v>
      </c>
      <c r="T27" s="233"/>
      <c r="U27" s="290">
        <v>41019</v>
      </c>
      <c r="V27" s="293"/>
      <c r="W27" s="118" t="s">
        <v>152</v>
      </c>
      <c r="X27" s="236" t="s">
        <v>147</v>
      </c>
      <c r="Y27" s="292" t="s">
        <v>201</v>
      </c>
      <c r="Z27" s="233"/>
      <c r="AA27" s="290">
        <v>41049</v>
      </c>
      <c r="AB27" s="293"/>
      <c r="AC27" s="118" t="s">
        <v>150</v>
      </c>
      <c r="AD27" s="236" t="s">
        <v>147</v>
      </c>
      <c r="AE27" s="292" t="s">
        <v>201</v>
      </c>
      <c r="AF27" s="233"/>
      <c r="AG27" s="290">
        <v>41080</v>
      </c>
      <c r="AH27" s="293"/>
      <c r="AI27" s="118" t="s">
        <v>151</v>
      </c>
      <c r="AJ27" s="236"/>
      <c r="AK27" s="292"/>
      <c r="AL27" s="1"/>
      <c r="AM27" s="259" t="s">
        <v>181</v>
      </c>
      <c r="AN27" s="46"/>
      <c r="AO27" s="46"/>
      <c r="AP27" s="46"/>
      <c r="AQ27" s="1"/>
    </row>
    <row r="28" spans="3:43" ht="15.5" x14ac:dyDescent="0.35">
      <c r="C28" s="290">
        <v>40929</v>
      </c>
      <c r="D28" s="291"/>
      <c r="E28" s="118" t="s">
        <v>150</v>
      </c>
      <c r="F28" s="236" t="s">
        <v>201</v>
      </c>
      <c r="G28" s="292" t="s">
        <v>147</v>
      </c>
      <c r="H28" s="233"/>
      <c r="I28" s="290">
        <v>40960</v>
      </c>
      <c r="J28" s="291"/>
      <c r="K28" s="118" t="s">
        <v>151</v>
      </c>
      <c r="L28" s="236" t="s">
        <v>154</v>
      </c>
      <c r="M28" s="236" t="s">
        <v>154</v>
      </c>
      <c r="N28" s="233"/>
      <c r="O28" s="290">
        <v>40989</v>
      </c>
      <c r="P28" s="291"/>
      <c r="Q28" s="118" t="s">
        <v>151</v>
      </c>
      <c r="R28" s="236"/>
      <c r="S28" s="292"/>
      <c r="T28" s="233"/>
      <c r="U28" s="290">
        <v>41020</v>
      </c>
      <c r="V28" s="291"/>
      <c r="W28" s="118" t="s">
        <v>155</v>
      </c>
      <c r="X28" s="236" t="s">
        <v>147</v>
      </c>
      <c r="Y28" s="292" t="s">
        <v>201</v>
      </c>
      <c r="Z28" s="233"/>
      <c r="AA28" s="290">
        <v>41050</v>
      </c>
      <c r="AB28" s="291"/>
      <c r="AC28" s="118" t="s">
        <v>153</v>
      </c>
      <c r="AD28" s="236" t="s">
        <v>147</v>
      </c>
      <c r="AE28" s="292" t="s">
        <v>201</v>
      </c>
      <c r="AF28" s="233"/>
      <c r="AG28" s="220">
        <v>41081</v>
      </c>
      <c r="AH28" s="227"/>
      <c r="AI28" s="310" t="s">
        <v>146</v>
      </c>
      <c r="AJ28" s="222"/>
      <c r="AK28" s="243"/>
      <c r="AL28" s="1"/>
      <c r="AM28" s="1"/>
      <c r="AN28" s="1"/>
      <c r="AO28" s="1"/>
      <c r="AP28" s="1"/>
      <c r="AQ28" s="1"/>
    </row>
    <row r="29" spans="3:43" ht="15.5" x14ac:dyDescent="0.35">
      <c r="C29" s="290">
        <v>40930</v>
      </c>
      <c r="D29" s="291"/>
      <c r="E29" s="118" t="s">
        <v>153</v>
      </c>
      <c r="F29" s="236" t="s">
        <v>201</v>
      </c>
      <c r="G29" s="292" t="s">
        <v>147</v>
      </c>
      <c r="H29" s="233"/>
      <c r="I29" s="220">
        <v>40961</v>
      </c>
      <c r="J29" s="227"/>
      <c r="K29" s="310" t="s">
        <v>146</v>
      </c>
      <c r="L29" s="222"/>
      <c r="M29" s="243"/>
      <c r="N29" s="233"/>
      <c r="O29" s="220">
        <v>40990</v>
      </c>
      <c r="P29" s="227"/>
      <c r="Q29" s="310" t="s">
        <v>146</v>
      </c>
      <c r="R29" s="222"/>
      <c r="S29" s="243"/>
      <c r="T29" s="233"/>
      <c r="U29" s="290">
        <v>41021</v>
      </c>
      <c r="V29" s="291"/>
      <c r="W29" s="118" t="s">
        <v>150</v>
      </c>
      <c r="X29" s="236" t="s">
        <v>147</v>
      </c>
      <c r="Y29" s="292" t="s">
        <v>201</v>
      </c>
      <c r="Z29" s="233"/>
      <c r="AA29" s="290">
        <v>41051</v>
      </c>
      <c r="AB29" s="291"/>
      <c r="AC29" s="118" t="s">
        <v>156</v>
      </c>
      <c r="AD29" s="236" t="s">
        <v>147</v>
      </c>
      <c r="AE29" s="292" t="s">
        <v>201</v>
      </c>
      <c r="AF29" s="233"/>
      <c r="AG29" s="290">
        <v>41082</v>
      </c>
      <c r="AH29" s="291"/>
      <c r="AI29" s="118" t="s">
        <v>152</v>
      </c>
      <c r="AJ29" s="236" t="s">
        <v>201</v>
      </c>
      <c r="AK29" s="292" t="s">
        <v>147</v>
      </c>
      <c r="AL29" s="1"/>
      <c r="AM29" s="1"/>
      <c r="AN29" s="1"/>
      <c r="AO29" s="1"/>
      <c r="AP29" s="1"/>
      <c r="AQ29" s="1"/>
    </row>
    <row r="30" spans="3:43" ht="15.5" x14ac:dyDescent="0.35">
      <c r="C30" s="290">
        <v>40931</v>
      </c>
      <c r="D30" s="291"/>
      <c r="E30" s="118" t="s">
        <v>156</v>
      </c>
      <c r="F30" s="236" t="s">
        <v>201</v>
      </c>
      <c r="G30" s="292" t="s">
        <v>147</v>
      </c>
      <c r="H30" s="233"/>
      <c r="I30" s="290">
        <v>40962</v>
      </c>
      <c r="J30" s="291"/>
      <c r="K30" s="118" t="s">
        <v>152</v>
      </c>
      <c r="L30" s="236" t="s">
        <v>147</v>
      </c>
      <c r="M30" s="292" t="s">
        <v>201</v>
      </c>
      <c r="N30" s="233"/>
      <c r="O30" s="290">
        <v>40991</v>
      </c>
      <c r="P30" s="291"/>
      <c r="Q30" s="118" t="s">
        <v>152</v>
      </c>
      <c r="R30" s="236" t="s">
        <v>147</v>
      </c>
      <c r="S30" s="292" t="s">
        <v>201</v>
      </c>
      <c r="T30" s="233"/>
      <c r="U30" s="290">
        <v>41022</v>
      </c>
      <c r="V30" s="291"/>
      <c r="W30" s="118" t="s">
        <v>153</v>
      </c>
      <c r="X30" s="236" t="s">
        <v>147</v>
      </c>
      <c r="Y30" s="292" t="s">
        <v>201</v>
      </c>
      <c r="Z30" s="233"/>
      <c r="AA30" s="290">
        <v>41052</v>
      </c>
      <c r="AB30" s="291"/>
      <c r="AC30" s="118" t="s">
        <v>151</v>
      </c>
      <c r="AD30" s="236"/>
      <c r="AE30" s="292"/>
      <c r="AF30" s="233"/>
      <c r="AG30" s="290">
        <v>41083</v>
      </c>
      <c r="AH30" s="291"/>
      <c r="AI30" s="118" t="s">
        <v>155</v>
      </c>
      <c r="AJ30" s="236" t="s">
        <v>201</v>
      </c>
      <c r="AK30" s="292" t="s">
        <v>147</v>
      </c>
      <c r="AL30" s="1"/>
      <c r="AM30" s="1"/>
      <c r="AN30" s="1"/>
      <c r="AO30" s="1"/>
      <c r="AP30" s="1"/>
      <c r="AQ30" s="1"/>
    </row>
    <row r="31" spans="3:43" ht="15.5" x14ac:dyDescent="0.35">
      <c r="C31" s="290">
        <v>40932</v>
      </c>
      <c r="D31" s="291"/>
      <c r="E31" s="118" t="s">
        <v>151</v>
      </c>
      <c r="F31" s="236"/>
      <c r="G31" s="292"/>
      <c r="H31" s="233"/>
      <c r="I31" s="290">
        <v>40963</v>
      </c>
      <c r="J31" s="291"/>
      <c r="K31" s="118" t="s">
        <v>155</v>
      </c>
      <c r="L31" s="236" t="s">
        <v>147</v>
      </c>
      <c r="M31" s="292" t="s">
        <v>201</v>
      </c>
      <c r="N31" s="233"/>
      <c r="O31" s="290">
        <v>40992</v>
      </c>
      <c r="P31" s="291"/>
      <c r="Q31" s="118" t="s">
        <v>155</v>
      </c>
      <c r="R31" s="236" t="s">
        <v>147</v>
      </c>
      <c r="S31" s="292" t="s">
        <v>201</v>
      </c>
      <c r="T31" s="233"/>
      <c r="U31" s="290">
        <v>41023</v>
      </c>
      <c r="V31" s="291"/>
      <c r="W31" s="118" t="s">
        <v>156</v>
      </c>
      <c r="X31" s="236" t="s">
        <v>147</v>
      </c>
      <c r="Y31" s="292" t="s">
        <v>201</v>
      </c>
      <c r="Z31" s="233"/>
      <c r="AA31" s="220">
        <v>41053</v>
      </c>
      <c r="AB31" s="227"/>
      <c r="AC31" s="310" t="s">
        <v>146</v>
      </c>
      <c r="AD31" s="222"/>
      <c r="AE31" s="243"/>
      <c r="AF31" s="233"/>
      <c r="AG31" s="290">
        <v>41084</v>
      </c>
      <c r="AH31" s="291"/>
      <c r="AI31" s="118" t="s">
        <v>150</v>
      </c>
      <c r="AJ31" s="236" t="s">
        <v>201</v>
      </c>
      <c r="AK31" s="292" t="s">
        <v>147</v>
      </c>
      <c r="AL31" s="1"/>
      <c r="AM31" s="1"/>
      <c r="AN31" s="1"/>
      <c r="AO31" s="1"/>
      <c r="AP31" s="1"/>
      <c r="AQ31" s="1"/>
    </row>
    <row r="32" spans="3:43" ht="15.5" x14ac:dyDescent="0.35">
      <c r="C32" s="220">
        <v>40933</v>
      </c>
      <c r="D32" s="227"/>
      <c r="E32" s="366" t="s">
        <v>146</v>
      </c>
      <c r="F32" s="222"/>
      <c r="G32" s="243"/>
      <c r="H32" s="233"/>
      <c r="I32" s="290">
        <v>40964</v>
      </c>
      <c r="J32" s="291"/>
      <c r="K32" s="118" t="s">
        <v>150</v>
      </c>
      <c r="L32" s="236" t="s">
        <v>147</v>
      </c>
      <c r="M32" s="292" t="s">
        <v>201</v>
      </c>
      <c r="N32" s="233"/>
      <c r="O32" s="290">
        <v>40993</v>
      </c>
      <c r="P32" s="291"/>
      <c r="Q32" s="118" t="s">
        <v>150</v>
      </c>
      <c r="R32" s="236" t="s">
        <v>147</v>
      </c>
      <c r="S32" s="292" t="s">
        <v>201</v>
      </c>
      <c r="T32" s="233"/>
      <c r="U32" s="290">
        <v>41024</v>
      </c>
      <c r="V32" s="291"/>
      <c r="W32" s="118" t="s">
        <v>151</v>
      </c>
      <c r="X32" s="236"/>
      <c r="Y32" s="292"/>
      <c r="Z32" s="233"/>
      <c r="AA32" s="290">
        <v>41054</v>
      </c>
      <c r="AB32" s="291"/>
      <c r="AC32" s="118" t="s">
        <v>152</v>
      </c>
      <c r="AD32" s="236" t="s">
        <v>201</v>
      </c>
      <c r="AE32" s="292" t="s">
        <v>147</v>
      </c>
      <c r="AF32" s="233"/>
      <c r="AG32" s="290">
        <v>41085</v>
      </c>
      <c r="AH32" s="291"/>
      <c r="AI32" s="118" t="s">
        <v>153</v>
      </c>
      <c r="AJ32" s="236" t="s">
        <v>201</v>
      </c>
      <c r="AK32" s="292" t="s">
        <v>147</v>
      </c>
      <c r="AL32" s="1"/>
      <c r="AM32" s="1"/>
      <c r="AN32" s="1"/>
      <c r="AO32" s="1"/>
      <c r="AP32" s="1"/>
      <c r="AQ32" s="1"/>
    </row>
    <row r="33" spans="3:43" ht="15.5" x14ac:dyDescent="0.35">
      <c r="C33" s="290">
        <v>40934</v>
      </c>
      <c r="D33" s="291"/>
      <c r="E33" s="118" t="s">
        <v>152</v>
      </c>
      <c r="F33" s="236" t="s">
        <v>147</v>
      </c>
      <c r="G33" s="292" t="s">
        <v>201</v>
      </c>
      <c r="H33" s="233"/>
      <c r="I33" s="290">
        <v>40965</v>
      </c>
      <c r="J33" s="291"/>
      <c r="K33" s="118" t="s">
        <v>153</v>
      </c>
      <c r="L33" s="236" t="s">
        <v>147</v>
      </c>
      <c r="M33" s="292" t="s">
        <v>201</v>
      </c>
      <c r="N33" s="233"/>
      <c r="O33" s="290">
        <v>40994</v>
      </c>
      <c r="P33" s="291"/>
      <c r="Q33" s="118" t="s">
        <v>153</v>
      </c>
      <c r="R33" s="236" t="s">
        <v>147</v>
      </c>
      <c r="S33" s="292" t="s">
        <v>201</v>
      </c>
      <c r="T33" s="233"/>
      <c r="U33" s="220">
        <v>41025</v>
      </c>
      <c r="V33" s="227"/>
      <c r="W33" s="310" t="s">
        <v>146</v>
      </c>
      <c r="X33" s="222"/>
      <c r="Y33" s="243"/>
      <c r="Z33" s="233"/>
      <c r="AA33" s="290">
        <v>41055</v>
      </c>
      <c r="AB33" s="291"/>
      <c r="AC33" s="118" t="s">
        <v>155</v>
      </c>
      <c r="AD33" s="236" t="s">
        <v>201</v>
      </c>
      <c r="AE33" s="292" t="s">
        <v>147</v>
      </c>
      <c r="AF33" s="233"/>
      <c r="AG33" s="290">
        <v>41086</v>
      </c>
      <c r="AH33" s="291"/>
      <c r="AI33" s="118" t="s">
        <v>156</v>
      </c>
      <c r="AJ33" s="236" t="s">
        <v>201</v>
      </c>
      <c r="AK33" s="292" t="s">
        <v>147</v>
      </c>
      <c r="AL33" s="1"/>
      <c r="AM33" s="1"/>
      <c r="AN33" s="1"/>
      <c r="AO33" s="1"/>
      <c r="AP33" s="1"/>
      <c r="AQ33" s="1"/>
    </row>
    <row r="34" spans="3:43" ht="15.5" x14ac:dyDescent="0.35">
      <c r="C34" s="290">
        <v>40935</v>
      </c>
      <c r="D34" s="291"/>
      <c r="E34" s="118" t="s">
        <v>155</v>
      </c>
      <c r="F34" s="236" t="s">
        <v>147</v>
      </c>
      <c r="G34" s="292" t="s">
        <v>201</v>
      </c>
      <c r="H34" s="233"/>
      <c r="I34" s="290">
        <v>40966</v>
      </c>
      <c r="J34" s="291"/>
      <c r="K34" s="118" t="s">
        <v>156</v>
      </c>
      <c r="L34" s="236" t="s">
        <v>147</v>
      </c>
      <c r="M34" s="292" t="s">
        <v>201</v>
      </c>
      <c r="N34" s="233"/>
      <c r="O34" s="290">
        <v>40995</v>
      </c>
      <c r="P34" s="291"/>
      <c r="Q34" s="118" t="s">
        <v>156</v>
      </c>
      <c r="R34" s="236" t="s">
        <v>147</v>
      </c>
      <c r="S34" s="292" t="s">
        <v>201</v>
      </c>
      <c r="T34" s="233"/>
      <c r="U34" s="290">
        <v>41026</v>
      </c>
      <c r="V34" s="293"/>
      <c r="W34" s="118" t="s">
        <v>152</v>
      </c>
      <c r="X34" s="236" t="s">
        <v>201</v>
      </c>
      <c r="Y34" s="292" t="s">
        <v>147</v>
      </c>
      <c r="Z34" s="233"/>
      <c r="AA34" s="290">
        <v>41056</v>
      </c>
      <c r="AB34" s="293"/>
      <c r="AC34" s="118" t="s">
        <v>150</v>
      </c>
      <c r="AD34" s="236" t="s">
        <v>201</v>
      </c>
      <c r="AE34" s="292" t="s">
        <v>147</v>
      </c>
      <c r="AF34" s="233"/>
      <c r="AG34" s="290">
        <v>41087</v>
      </c>
      <c r="AH34" s="293"/>
      <c r="AI34" s="118" t="s">
        <v>151</v>
      </c>
      <c r="AJ34" s="236"/>
      <c r="AK34" s="292"/>
      <c r="AL34" s="1"/>
      <c r="AM34" s="1"/>
      <c r="AN34" s="1"/>
      <c r="AO34" s="1"/>
      <c r="AP34" s="1"/>
      <c r="AQ34" s="1"/>
    </row>
    <row r="35" spans="3:43" ht="15.5" x14ac:dyDescent="0.35">
      <c r="C35" s="290">
        <v>40936</v>
      </c>
      <c r="D35" s="291"/>
      <c r="E35" s="118" t="s">
        <v>150</v>
      </c>
      <c r="F35" s="236" t="s">
        <v>147</v>
      </c>
      <c r="G35" s="292" t="s">
        <v>201</v>
      </c>
      <c r="H35" s="233"/>
      <c r="I35" s="290">
        <v>40967</v>
      </c>
      <c r="J35" s="291"/>
      <c r="K35" s="118" t="s">
        <v>151</v>
      </c>
      <c r="L35" s="236"/>
      <c r="M35" s="292"/>
      <c r="N35" s="233"/>
      <c r="O35" s="290">
        <v>40996</v>
      </c>
      <c r="P35" s="291"/>
      <c r="Q35" s="118" t="s">
        <v>151</v>
      </c>
      <c r="R35" s="236"/>
      <c r="S35" s="292"/>
      <c r="T35" s="233"/>
      <c r="U35" s="290">
        <v>41027</v>
      </c>
      <c r="V35" s="291"/>
      <c r="W35" s="118" t="s">
        <v>155</v>
      </c>
      <c r="X35" s="236" t="s">
        <v>201</v>
      </c>
      <c r="Y35" s="292" t="s">
        <v>147</v>
      </c>
      <c r="Z35" s="233"/>
      <c r="AA35" s="290">
        <v>41057</v>
      </c>
      <c r="AB35" s="291"/>
      <c r="AC35" s="118" t="s">
        <v>153</v>
      </c>
      <c r="AD35" s="236" t="s">
        <v>201</v>
      </c>
      <c r="AE35" s="292" t="s">
        <v>147</v>
      </c>
      <c r="AF35" s="233"/>
      <c r="AG35" s="220">
        <v>41088</v>
      </c>
      <c r="AH35" s="227"/>
      <c r="AI35" s="310" t="s">
        <v>146</v>
      </c>
      <c r="AJ35" s="222"/>
      <c r="AK35" s="243"/>
      <c r="AL35" s="1"/>
      <c r="AM35" s="1"/>
      <c r="AN35" s="1"/>
      <c r="AO35" s="1"/>
      <c r="AP35" s="1"/>
      <c r="AQ35" s="1"/>
    </row>
    <row r="36" spans="3:43" ht="15.5" x14ac:dyDescent="0.35">
      <c r="C36" s="290">
        <v>40937</v>
      </c>
      <c r="D36" s="291"/>
      <c r="E36" s="118" t="s">
        <v>153</v>
      </c>
      <c r="F36" s="236" t="s">
        <v>147</v>
      </c>
      <c r="G36" s="292" t="s">
        <v>201</v>
      </c>
      <c r="H36" s="233"/>
      <c r="I36" s="290">
        <v>40968</v>
      </c>
      <c r="J36" s="293"/>
      <c r="K36" s="118"/>
      <c r="L36" s="236"/>
      <c r="M36" s="292"/>
      <c r="N36" s="233"/>
      <c r="O36" s="290">
        <v>40997</v>
      </c>
      <c r="P36" s="293"/>
      <c r="Q36" s="118" t="s">
        <v>146</v>
      </c>
      <c r="R36" s="222"/>
      <c r="S36" s="243"/>
      <c r="T36" s="233"/>
      <c r="U36" s="290">
        <v>41028</v>
      </c>
      <c r="V36" s="291"/>
      <c r="W36" s="118" t="s">
        <v>150</v>
      </c>
      <c r="X36" s="236" t="s">
        <v>201</v>
      </c>
      <c r="Y36" s="292" t="s">
        <v>147</v>
      </c>
      <c r="Z36" s="233"/>
      <c r="AA36" s="290">
        <v>41058</v>
      </c>
      <c r="AB36" s="291"/>
      <c r="AC36" s="118" t="s">
        <v>156</v>
      </c>
      <c r="AD36" s="236" t="s">
        <v>201</v>
      </c>
      <c r="AE36" s="292" t="s">
        <v>147</v>
      </c>
      <c r="AF36" s="233"/>
      <c r="AG36" s="290">
        <v>41089</v>
      </c>
      <c r="AH36" s="291"/>
      <c r="AI36" s="118" t="s">
        <v>152</v>
      </c>
      <c r="AJ36" s="236" t="s">
        <v>147</v>
      </c>
      <c r="AK36" s="292" t="s">
        <v>201</v>
      </c>
      <c r="AL36" s="1"/>
      <c r="AM36" s="1"/>
      <c r="AN36" s="1"/>
      <c r="AO36" s="1"/>
      <c r="AP36" s="1"/>
      <c r="AQ36" s="1"/>
    </row>
    <row r="37" spans="3:43" ht="15.5" x14ac:dyDescent="0.35">
      <c r="C37" s="290">
        <v>40938</v>
      </c>
      <c r="D37" s="291" t="s">
        <v>127</v>
      </c>
      <c r="E37" s="118" t="s">
        <v>156</v>
      </c>
      <c r="F37" s="236" t="s">
        <v>147</v>
      </c>
      <c r="G37" s="292" t="s">
        <v>201</v>
      </c>
      <c r="H37" s="233"/>
      <c r="I37" s="290"/>
      <c r="J37" s="291"/>
      <c r="K37" s="118"/>
      <c r="L37" s="236"/>
      <c r="M37" s="292"/>
      <c r="N37" s="233"/>
      <c r="O37" s="290">
        <v>40998</v>
      </c>
      <c r="P37" s="291"/>
      <c r="Q37" s="118" t="s">
        <v>152</v>
      </c>
      <c r="R37" s="236" t="s">
        <v>201</v>
      </c>
      <c r="S37" s="292" t="s">
        <v>147</v>
      </c>
      <c r="T37" s="233"/>
      <c r="U37" s="290">
        <v>41029</v>
      </c>
      <c r="V37" s="291"/>
      <c r="W37" s="118" t="s">
        <v>153</v>
      </c>
      <c r="X37" s="236" t="s">
        <v>201</v>
      </c>
      <c r="Y37" s="292" t="s">
        <v>147</v>
      </c>
      <c r="Z37" s="233"/>
      <c r="AA37" s="290">
        <v>41059</v>
      </c>
      <c r="AB37" s="291"/>
      <c r="AC37" s="118" t="s">
        <v>151</v>
      </c>
      <c r="AD37" s="236"/>
      <c r="AE37" s="292"/>
      <c r="AF37" s="233"/>
      <c r="AG37" s="290">
        <v>41090</v>
      </c>
      <c r="AH37" s="291"/>
      <c r="AI37" s="118" t="s">
        <v>155</v>
      </c>
      <c r="AJ37" s="236" t="s">
        <v>147</v>
      </c>
      <c r="AK37" s="292" t="s">
        <v>201</v>
      </c>
      <c r="AL37" s="1"/>
      <c r="AM37" s="1"/>
      <c r="AN37" s="1"/>
      <c r="AO37" s="1"/>
      <c r="AP37" s="1"/>
      <c r="AQ37" s="1"/>
    </row>
    <row r="38" spans="3:43" ht="16" thickBot="1" x14ac:dyDescent="0.4">
      <c r="C38" s="296">
        <v>40939</v>
      </c>
      <c r="D38" s="297" t="s">
        <v>127</v>
      </c>
      <c r="E38" s="303" t="s">
        <v>151</v>
      </c>
      <c r="F38" s="298"/>
      <c r="G38" s="302"/>
      <c r="H38" s="233"/>
      <c r="I38" s="296"/>
      <c r="J38" s="300"/>
      <c r="K38" s="303"/>
      <c r="L38" s="301"/>
      <c r="M38" s="299"/>
      <c r="N38" s="233"/>
      <c r="O38" s="296">
        <v>40999</v>
      </c>
      <c r="P38" s="297" t="s">
        <v>127</v>
      </c>
      <c r="Q38" s="303" t="s">
        <v>155</v>
      </c>
      <c r="R38" s="236" t="s">
        <v>201</v>
      </c>
      <c r="S38" s="292" t="s">
        <v>147</v>
      </c>
      <c r="T38" s="233"/>
      <c r="U38" s="296"/>
      <c r="V38" s="300"/>
      <c r="W38" s="303"/>
      <c r="X38" s="303"/>
      <c r="Y38" s="304"/>
      <c r="Z38" s="233"/>
      <c r="AA38" s="296">
        <v>41060</v>
      </c>
      <c r="AB38" s="297" t="s">
        <v>127</v>
      </c>
      <c r="AC38" s="303" t="s">
        <v>146</v>
      </c>
      <c r="AD38" s="231"/>
      <c r="AE38" s="245"/>
      <c r="AF38" s="233"/>
      <c r="AG38" s="296"/>
      <c r="AH38" s="300"/>
      <c r="AI38" s="303"/>
      <c r="AJ38" s="303"/>
      <c r="AK38" s="304"/>
      <c r="AL38" s="1"/>
      <c r="AM38" s="1"/>
      <c r="AN38" s="1"/>
      <c r="AO38" s="1"/>
      <c r="AP38" s="1"/>
      <c r="AQ38" s="1"/>
    </row>
    <row r="39" spans="3:43" ht="15" thickBot="1" x14ac:dyDescent="0.4">
      <c r="AL39" s="1"/>
      <c r="AM39" s="1"/>
      <c r="AN39" s="1"/>
      <c r="AO39" s="1"/>
      <c r="AP39" s="1"/>
      <c r="AQ39" s="1"/>
    </row>
    <row r="40" spans="3:43" x14ac:dyDescent="0.35">
      <c r="C40" s="433" t="s">
        <v>128</v>
      </c>
      <c r="D40" s="434"/>
      <c r="E40" s="434"/>
      <c r="F40" s="434" t="s">
        <v>128</v>
      </c>
      <c r="G40" s="435"/>
      <c r="H40" s="265"/>
      <c r="I40" s="433" t="s">
        <v>129</v>
      </c>
      <c r="J40" s="434"/>
      <c r="K40" s="434"/>
      <c r="L40" s="434" t="s">
        <v>129</v>
      </c>
      <c r="M40" s="435"/>
      <c r="N40" s="265"/>
      <c r="O40" s="433" t="s">
        <v>130</v>
      </c>
      <c r="P40" s="434"/>
      <c r="Q40" s="434"/>
      <c r="R40" s="434" t="s">
        <v>130</v>
      </c>
      <c r="S40" s="435"/>
      <c r="T40" s="265"/>
      <c r="U40" s="433" t="s">
        <v>131</v>
      </c>
      <c r="V40" s="434"/>
      <c r="W40" s="434"/>
      <c r="X40" s="434" t="s">
        <v>131</v>
      </c>
      <c r="Y40" s="435"/>
      <c r="Z40" s="265"/>
      <c r="AA40" s="433" t="s">
        <v>132</v>
      </c>
      <c r="AB40" s="434"/>
      <c r="AC40" s="434"/>
      <c r="AD40" s="434" t="s">
        <v>132</v>
      </c>
      <c r="AE40" s="435"/>
      <c r="AF40" s="265"/>
      <c r="AG40" s="433" t="s">
        <v>133</v>
      </c>
      <c r="AH40" s="434"/>
      <c r="AI40" s="434"/>
      <c r="AJ40" s="434" t="s">
        <v>133</v>
      </c>
      <c r="AK40" s="435"/>
      <c r="AL40" s="1"/>
      <c r="AM40" s="1"/>
      <c r="AN40" s="1"/>
      <c r="AO40" s="1"/>
      <c r="AP40" s="1"/>
      <c r="AQ40" s="1"/>
    </row>
    <row r="41" spans="3:43" ht="16" thickBot="1" x14ac:dyDescent="0.4">
      <c r="C41" s="311"/>
      <c r="D41" s="29"/>
      <c r="E41" s="312"/>
      <c r="F41" s="256" t="s">
        <v>122</v>
      </c>
      <c r="G41" s="257" t="s">
        <v>123</v>
      </c>
      <c r="H41" s="32"/>
      <c r="I41" s="316"/>
      <c r="J41" s="317"/>
      <c r="K41" s="312"/>
      <c r="L41" s="256" t="s">
        <v>122</v>
      </c>
      <c r="M41" s="257" t="s">
        <v>123</v>
      </c>
      <c r="N41" s="32"/>
      <c r="O41" s="316"/>
      <c r="P41" s="317"/>
      <c r="Q41" s="312"/>
      <c r="R41" s="256" t="s">
        <v>122</v>
      </c>
      <c r="S41" s="257" t="s">
        <v>123</v>
      </c>
      <c r="T41" s="32"/>
      <c r="U41" s="316"/>
      <c r="V41" s="317"/>
      <c r="W41" s="312"/>
      <c r="X41" s="256" t="s">
        <v>122</v>
      </c>
      <c r="Y41" s="257" t="s">
        <v>123</v>
      </c>
      <c r="Z41" s="32"/>
      <c r="AA41" s="316"/>
      <c r="AB41" s="317"/>
      <c r="AC41" s="312"/>
      <c r="AD41" s="30" t="s">
        <v>122</v>
      </c>
      <c r="AE41" s="31" t="s">
        <v>123</v>
      </c>
      <c r="AF41" s="32"/>
      <c r="AG41" s="316"/>
      <c r="AH41" s="317"/>
      <c r="AI41" s="312"/>
      <c r="AJ41" s="256" t="s">
        <v>122</v>
      </c>
      <c r="AK41" s="257" t="s">
        <v>123</v>
      </c>
      <c r="AL41" s="155"/>
      <c r="AM41" s="1"/>
      <c r="AN41" s="1"/>
      <c r="AO41" s="1"/>
      <c r="AP41" s="1"/>
      <c r="AQ41" s="1"/>
    </row>
    <row r="42" spans="3:43" ht="15.5" x14ac:dyDescent="0.35">
      <c r="C42" s="284">
        <v>41091</v>
      </c>
      <c r="D42" s="285"/>
      <c r="E42" s="309" t="s">
        <v>150</v>
      </c>
      <c r="F42" s="370" t="s">
        <v>147</v>
      </c>
      <c r="G42" s="371" t="s">
        <v>201</v>
      </c>
      <c r="H42" s="233"/>
      <c r="I42" s="284">
        <v>41122</v>
      </c>
      <c r="J42" s="285"/>
      <c r="K42" s="309" t="s">
        <v>151</v>
      </c>
      <c r="L42" s="236" t="s">
        <v>154</v>
      </c>
      <c r="M42" s="236" t="s">
        <v>154</v>
      </c>
      <c r="N42" s="233"/>
      <c r="O42" s="284">
        <v>41153</v>
      </c>
      <c r="P42" s="285"/>
      <c r="Q42" s="309" t="s">
        <v>155</v>
      </c>
      <c r="R42" s="236" t="s">
        <v>201</v>
      </c>
      <c r="S42" s="292" t="s">
        <v>147</v>
      </c>
      <c r="T42" s="233"/>
      <c r="U42" s="284">
        <v>41183</v>
      </c>
      <c r="V42" s="285"/>
      <c r="W42" s="309" t="s">
        <v>153</v>
      </c>
      <c r="X42" s="236" t="s">
        <v>201</v>
      </c>
      <c r="Y42" s="292" t="s">
        <v>147</v>
      </c>
      <c r="Z42" s="233"/>
      <c r="AA42" s="313">
        <v>41214</v>
      </c>
      <c r="AB42" s="314"/>
      <c r="AC42" s="315" t="s">
        <v>146</v>
      </c>
      <c r="AD42" s="226"/>
      <c r="AE42" s="244"/>
      <c r="AF42" s="233"/>
      <c r="AG42" s="284">
        <v>41244</v>
      </c>
      <c r="AH42" s="285"/>
      <c r="AI42" s="309" t="s">
        <v>155</v>
      </c>
      <c r="AJ42" s="236" t="s">
        <v>147</v>
      </c>
      <c r="AK42" s="292" t="s">
        <v>201</v>
      </c>
      <c r="AL42" s="1"/>
      <c r="AM42" s="1"/>
      <c r="AN42" s="1"/>
      <c r="AO42" s="1"/>
      <c r="AP42" s="1"/>
      <c r="AQ42" s="1"/>
    </row>
    <row r="43" spans="3:43" ht="15.5" x14ac:dyDescent="0.35">
      <c r="C43" s="290">
        <v>41092</v>
      </c>
      <c r="D43" s="291"/>
      <c r="E43" s="118" t="s">
        <v>153</v>
      </c>
      <c r="F43" s="236" t="s">
        <v>147</v>
      </c>
      <c r="G43" s="292" t="s">
        <v>201</v>
      </c>
      <c r="H43" s="233"/>
      <c r="I43" s="290">
        <v>41123</v>
      </c>
      <c r="J43" s="291"/>
      <c r="K43" s="118" t="s">
        <v>146</v>
      </c>
      <c r="L43" s="222"/>
      <c r="M43" s="243"/>
      <c r="N43" s="233"/>
      <c r="O43" s="290">
        <v>41154</v>
      </c>
      <c r="P43" s="291"/>
      <c r="Q43" s="118" t="s">
        <v>150</v>
      </c>
      <c r="R43" s="236" t="s">
        <v>201</v>
      </c>
      <c r="S43" s="292" t="s">
        <v>147</v>
      </c>
      <c r="T43" s="233"/>
      <c r="U43" s="290">
        <v>41184</v>
      </c>
      <c r="V43" s="291"/>
      <c r="W43" s="118" t="s">
        <v>156</v>
      </c>
      <c r="X43" s="236" t="s">
        <v>201</v>
      </c>
      <c r="Y43" s="292" t="s">
        <v>147</v>
      </c>
      <c r="Z43" s="233"/>
      <c r="AA43" s="290">
        <v>41215</v>
      </c>
      <c r="AB43" s="291"/>
      <c r="AC43" s="118" t="s">
        <v>152</v>
      </c>
      <c r="AD43" s="236" t="s">
        <v>147</v>
      </c>
      <c r="AE43" s="292" t="s">
        <v>201</v>
      </c>
      <c r="AF43" s="233"/>
      <c r="AG43" s="290">
        <v>41245</v>
      </c>
      <c r="AH43" s="291"/>
      <c r="AI43" s="118" t="s">
        <v>150</v>
      </c>
      <c r="AJ43" s="236" t="s">
        <v>147</v>
      </c>
      <c r="AK43" s="292" t="s">
        <v>201</v>
      </c>
      <c r="AL43" s="1"/>
      <c r="AM43" s="1"/>
      <c r="AN43" s="1"/>
      <c r="AO43" s="1"/>
      <c r="AP43" s="1"/>
      <c r="AQ43" s="1"/>
    </row>
    <row r="44" spans="3:43" ht="15.5" x14ac:dyDescent="0.35">
      <c r="C44" s="290">
        <v>41093</v>
      </c>
      <c r="D44" s="291"/>
      <c r="E44" s="118" t="s">
        <v>156</v>
      </c>
      <c r="F44" s="236" t="s">
        <v>147</v>
      </c>
      <c r="G44" s="292" t="s">
        <v>201</v>
      </c>
      <c r="H44" s="233"/>
      <c r="I44" s="290">
        <v>41124</v>
      </c>
      <c r="J44" s="291"/>
      <c r="K44" s="118" t="s">
        <v>152</v>
      </c>
      <c r="L44" s="236" t="s">
        <v>201</v>
      </c>
      <c r="M44" s="292" t="s">
        <v>147</v>
      </c>
      <c r="N44" s="233"/>
      <c r="O44" s="290">
        <v>41155</v>
      </c>
      <c r="P44" s="291"/>
      <c r="Q44" s="118" t="s">
        <v>153</v>
      </c>
      <c r="R44" s="236" t="s">
        <v>201</v>
      </c>
      <c r="S44" s="292" t="s">
        <v>147</v>
      </c>
      <c r="T44" s="233"/>
      <c r="U44" s="290">
        <v>41185</v>
      </c>
      <c r="V44" s="291"/>
      <c r="W44" s="118" t="s">
        <v>151</v>
      </c>
      <c r="X44" s="236"/>
      <c r="Y44" s="292"/>
      <c r="Z44" s="233"/>
      <c r="AA44" s="290">
        <v>41216</v>
      </c>
      <c r="AB44" s="291"/>
      <c r="AC44" s="118" t="s">
        <v>155</v>
      </c>
      <c r="AD44" s="236" t="s">
        <v>147</v>
      </c>
      <c r="AE44" s="292" t="s">
        <v>201</v>
      </c>
      <c r="AF44" s="233"/>
      <c r="AG44" s="290">
        <v>41246</v>
      </c>
      <c r="AH44" s="291"/>
      <c r="AI44" s="118" t="s">
        <v>153</v>
      </c>
      <c r="AJ44" s="236" t="s">
        <v>147</v>
      </c>
      <c r="AK44" s="292" t="s">
        <v>201</v>
      </c>
      <c r="AL44" s="1"/>
      <c r="AM44" s="1"/>
      <c r="AN44" s="1"/>
      <c r="AO44" s="1"/>
      <c r="AP44" s="1"/>
      <c r="AQ44" s="1"/>
    </row>
    <row r="45" spans="3:43" ht="15.5" x14ac:dyDescent="0.35">
      <c r="C45" s="290">
        <v>41094</v>
      </c>
      <c r="D45" s="291"/>
      <c r="E45" s="118" t="s">
        <v>151</v>
      </c>
      <c r="F45" s="236"/>
      <c r="G45" s="292"/>
      <c r="H45" s="233"/>
      <c r="I45" s="290">
        <v>41125</v>
      </c>
      <c r="J45" s="291"/>
      <c r="K45" s="118" t="s">
        <v>155</v>
      </c>
      <c r="L45" s="236" t="s">
        <v>201</v>
      </c>
      <c r="M45" s="292" t="s">
        <v>147</v>
      </c>
      <c r="N45" s="233"/>
      <c r="O45" s="290">
        <v>41156</v>
      </c>
      <c r="P45" s="291"/>
      <c r="Q45" s="118" t="s">
        <v>156</v>
      </c>
      <c r="R45" s="236" t="s">
        <v>201</v>
      </c>
      <c r="S45" s="292" t="s">
        <v>147</v>
      </c>
      <c r="T45" s="233"/>
      <c r="U45" s="220">
        <v>41186</v>
      </c>
      <c r="V45" s="227"/>
      <c r="W45" s="310" t="s">
        <v>146</v>
      </c>
      <c r="X45" s="222"/>
      <c r="Y45" s="243"/>
      <c r="Z45" s="233"/>
      <c r="AA45" s="290">
        <v>41217</v>
      </c>
      <c r="AB45" s="291"/>
      <c r="AC45" s="118" t="s">
        <v>150</v>
      </c>
      <c r="AD45" s="236" t="s">
        <v>147</v>
      </c>
      <c r="AE45" s="292" t="s">
        <v>201</v>
      </c>
      <c r="AF45" s="233"/>
      <c r="AG45" s="290">
        <v>41247</v>
      </c>
      <c r="AH45" s="291"/>
      <c r="AI45" s="118" t="s">
        <v>156</v>
      </c>
      <c r="AJ45" s="236" t="s">
        <v>147</v>
      </c>
      <c r="AK45" s="292" t="s">
        <v>201</v>
      </c>
      <c r="AL45" s="1"/>
      <c r="AM45" s="1"/>
      <c r="AN45" s="1"/>
      <c r="AO45" s="1"/>
      <c r="AP45" s="1"/>
      <c r="AQ45" s="1"/>
    </row>
    <row r="46" spans="3:43" ht="15.5" x14ac:dyDescent="0.35">
      <c r="C46" s="220">
        <v>41095</v>
      </c>
      <c r="D46" s="227"/>
      <c r="E46" s="310" t="s">
        <v>146</v>
      </c>
      <c r="F46" s="222"/>
      <c r="G46" s="243"/>
      <c r="H46" s="233"/>
      <c r="I46" s="290">
        <v>41126</v>
      </c>
      <c r="J46" s="291"/>
      <c r="K46" s="118" t="s">
        <v>150</v>
      </c>
      <c r="L46" s="236" t="s">
        <v>201</v>
      </c>
      <c r="M46" s="292" t="s">
        <v>147</v>
      </c>
      <c r="N46" s="233"/>
      <c r="O46" s="290">
        <v>41157</v>
      </c>
      <c r="P46" s="291"/>
      <c r="Q46" s="118" t="s">
        <v>151</v>
      </c>
      <c r="R46" s="236"/>
      <c r="S46" s="292"/>
      <c r="T46" s="233"/>
      <c r="U46" s="290">
        <v>41187</v>
      </c>
      <c r="V46" s="291"/>
      <c r="W46" s="118" t="s">
        <v>152</v>
      </c>
      <c r="X46" s="236" t="s">
        <v>147</v>
      </c>
      <c r="Y46" s="292" t="s">
        <v>201</v>
      </c>
      <c r="Z46" s="233"/>
      <c r="AA46" s="290">
        <v>41218</v>
      </c>
      <c r="AB46" s="291"/>
      <c r="AC46" s="118" t="s">
        <v>153</v>
      </c>
      <c r="AD46" s="236" t="s">
        <v>147</v>
      </c>
      <c r="AE46" s="292" t="s">
        <v>201</v>
      </c>
      <c r="AF46" s="233"/>
      <c r="AG46" s="290">
        <v>41248</v>
      </c>
      <c r="AH46" s="291"/>
      <c r="AI46" s="118" t="s">
        <v>151</v>
      </c>
      <c r="AJ46" s="236"/>
      <c r="AK46" s="292"/>
      <c r="AL46" s="1"/>
      <c r="AM46" s="1"/>
      <c r="AN46" s="1"/>
      <c r="AO46" s="1"/>
      <c r="AP46" s="1"/>
      <c r="AQ46" s="1"/>
    </row>
    <row r="47" spans="3:43" ht="15.5" x14ac:dyDescent="0.35">
      <c r="C47" s="290">
        <v>41096</v>
      </c>
      <c r="D47" s="293"/>
      <c r="E47" s="118" t="s">
        <v>152</v>
      </c>
      <c r="F47" s="236" t="s">
        <v>154</v>
      </c>
      <c r="G47" s="236" t="s">
        <v>154</v>
      </c>
      <c r="H47" s="233"/>
      <c r="I47" s="290">
        <v>41127</v>
      </c>
      <c r="J47" s="293"/>
      <c r="K47" s="118" t="s">
        <v>153</v>
      </c>
      <c r="L47" s="236" t="s">
        <v>201</v>
      </c>
      <c r="M47" s="292" t="s">
        <v>147</v>
      </c>
      <c r="N47" s="233"/>
      <c r="O47" s="220">
        <v>41158</v>
      </c>
      <c r="P47" s="227"/>
      <c r="Q47" s="310" t="s">
        <v>146</v>
      </c>
      <c r="R47" s="222"/>
      <c r="S47" s="243"/>
      <c r="T47" s="233"/>
      <c r="U47" s="290">
        <v>41188</v>
      </c>
      <c r="V47" s="293"/>
      <c r="W47" s="118" t="s">
        <v>155</v>
      </c>
      <c r="X47" s="236" t="s">
        <v>147</v>
      </c>
      <c r="Y47" s="292" t="s">
        <v>201</v>
      </c>
      <c r="Z47" s="233"/>
      <c r="AA47" s="290">
        <v>41219</v>
      </c>
      <c r="AB47" s="293"/>
      <c r="AC47" s="118" t="s">
        <v>156</v>
      </c>
      <c r="AD47" s="236" t="s">
        <v>147</v>
      </c>
      <c r="AE47" s="292" t="s">
        <v>201</v>
      </c>
      <c r="AF47" s="233"/>
      <c r="AG47" s="220">
        <v>41249</v>
      </c>
      <c r="AH47" s="227"/>
      <c r="AI47" s="310" t="s">
        <v>146</v>
      </c>
      <c r="AJ47" s="222"/>
      <c r="AK47" s="243"/>
      <c r="AL47" s="1"/>
      <c r="AM47" s="1"/>
      <c r="AN47" s="1"/>
      <c r="AO47" s="1"/>
      <c r="AP47" s="1"/>
      <c r="AQ47" s="1"/>
    </row>
    <row r="48" spans="3:43" ht="15.5" x14ac:dyDescent="0.35">
      <c r="C48" s="290">
        <v>41097</v>
      </c>
      <c r="D48" s="291"/>
      <c r="E48" s="118" t="s">
        <v>155</v>
      </c>
      <c r="F48" s="236" t="s">
        <v>154</v>
      </c>
      <c r="G48" s="236" t="s">
        <v>154</v>
      </c>
      <c r="H48" s="233"/>
      <c r="I48" s="290">
        <v>41128</v>
      </c>
      <c r="J48" s="291"/>
      <c r="K48" s="118" t="s">
        <v>156</v>
      </c>
      <c r="L48" s="236" t="s">
        <v>201</v>
      </c>
      <c r="M48" s="292" t="s">
        <v>147</v>
      </c>
      <c r="N48" s="233"/>
      <c r="O48" s="290">
        <v>41159</v>
      </c>
      <c r="P48" s="291"/>
      <c r="Q48" s="118" t="s">
        <v>152</v>
      </c>
      <c r="R48" s="236" t="s">
        <v>147</v>
      </c>
      <c r="S48" s="292" t="s">
        <v>201</v>
      </c>
      <c r="T48" s="233"/>
      <c r="U48" s="290">
        <v>41189</v>
      </c>
      <c r="V48" s="291"/>
      <c r="W48" s="118" t="s">
        <v>150</v>
      </c>
      <c r="X48" s="236" t="s">
        <v>147</v>
      </c>
      <c r="Y48" s="292" t="s">
        <v>201</v>
      </c>
      <c r="Z48" s="233"/>
      <c r="AA48" s="290">
        <v>41220</v>
      </c>
      <c r="AB48" s="291"/>
      <c r="AC48" s="118" t="s">
        <v>151</v>
      </c>
      <c r="AD48" s="236"/>
      <c r="AE48" s="292"/>
      <c r="AF48" s="233"/>
      <c r="AG48" s="290">
        <v>41250</v>
      </c>
      <c r="AH48" s="291"/>
      <c r="AI48" s="118" t="s">
        <v>152</v>
      </c>
      <c r="AJ48" s="236" t="s">
        <v>201</v>
      </c>
      <c r="AK48" s="292" t="s">
        <v>147</v>
      </c>
      <c r="AL48" s="1"/>
      <c r="AM48" s="1"/>
      <c r="AN48" s="1"/>
      <c r="AO48" s="1"/>
      <c r="AP48" s="1"/>
      <c r="AQ48" s="1"/>
    </row>
    <row r="49" spans="3:43" ht="15.5" x14ac:dyDescent="0.35">
      <c r="C49" s="290">
        <v>41098</v>
      </c>
      <c r="D49" s="291"/>
      <c r="E49" s="118" t="s">
        <v>150</v>
      </c>
      <c r="F49" s="236" t="s">
        <v>154</v>
      </c>
      <c r="G49" s="236" t="s">
        <v>154</v>
      </c>
      <c r="H49" s="233"/>
      <c r="I49" s="290">
        <v>41129</v>
      </c>
      <c r="J49" s="291"/>
      <c r="K49" s="118" t="s">
        <v>151</v>
      </c>
      <c r="L49" s="236"/>
      <c r="M49" s="292"/>
      <c r="N49" s="233"/>
      <c r="O49" s="290">
        <v>41160</v>
      </c>
      <c r="P49" s="291"/>
      <c r="Q49" s="118" t="s">
        <v>155</v>
      </c>
      <c r="R49" s="236" t="s">
        <v>147</v>
      </c>
      <c r="S49" s="292" t="s">
        <v>201</v>
      </c>
      <c r="T49" s="233"/>
      <c r="U49" s="290">
        <v>41190</v>
      </c>
      <c r="V49" s="291"/>
      <c r="W49" s="118" t="s">
        <v>153</v>
      </c>
      <c r="X49" s="236" t="s">
        <v>147</v>
      </c>
      <c r="Y49" s="292" t="s">
        <v>201</v>
      </c>
      <c r="Z49" s="233"/>
      <c r="AA49" s="220">
        <v>41221</v>
      </c>
      <c r="AB49" s="227"/>
      <c r="AC49" s="310" t="s">
        <v>146</v>
      </c>
      <c r="AD49" s="222"/>
      <c r="AE49" s="243"/>
      <c r="AF49" s="233"/>
      <c r="AG49" s="290">
        <v>41251</v>
      </c>
      <c r="AH49" s="291"/>
      <c r="AI49" s="118" t="s">
        <v>155</v>
      </c>
      <c r="AJ49" s="236" t="s">
        <v>201</v>
      </c>
      <c r="AK49" s="292" t="s">
        <v>147</v>
      </c>
      <c r="AL49" s="1"/>
      <c r="AM49" s="1"/>
      <c r="AN49" s="1"/>
      <c r="AO49" s="1"/>
      <c r="AP49" s="1"/>
      <c r="AQ49" s="1"/>
    </row>
    <row r="50" spans="3:43" ht="15.5" x14ac:dyDescent="0.35">
      <c r="C50" s="290">
        <v>41099</v>
      </c>
      <c r="D50" s="291"/>
      <c r="E50" s="118" t="s">
        <v>153</v>
      </c>
      <c r="F50" s="236" t="s">
        <v>154</v>
      </c>
      <c r="G50" s="236" t="s">
        <v>154</v>
      </c>
      <c r="H50" s="233"/>
      <c r="I50" s="220">
        <v>41130</v>
      </c>
      <c r="J50" s="227"/>
      <c r="K50" s="310" t="s">
        <v>146</v>
      </c>
      <c r="L50" s="222"/>
      <c r="M50" s="243"/>
      <c r="N50" s="233"/>
      <c r="O50" s="290">
        <v>41161</v>
      </c>
      <c r="P50" s="291"/>
      <c r="Q50" s="118" t="s">
        <v>150</v>
      </c>
      <c r="R50" s="236" t="s">
        <v>147</v>
      </c>
      <c r="S50" s="292" t="s">
        <v>201</v>
      </c>
      <c r="T50" s="233"/>
      <c r="U50" s="290">
        <v>41191</v>
      </c>
      <c r="V50" s="291"/>
      <c r="W50" s="118" t="s">
        <v>156</v>
      </c>
      <c r="X50" s="236" t="s">
        <v>147</v>
      </c>
      <c r="Y50" s="292" t="s">
        <v>201</v>
      </c>
      <c r="Z50" s="233"/>
      <c r="AA50" s="290">
        <v>41222</v>
      </c>
      <c r="AB50" s="291"/>
      <c r="AC50" s="118" t="s">
        <v>152</v>
      </c>
      <c r="AD50" s="236" t="s">
        <v>201</v>
      </c>
      <c r="AE50" s="292" t="s">
        <v>147</v>
      </c>
      <c r="AF50" s="233"/>
      <c r="AG50" s="290">
        <v>41252</v>
      </c>
      <c r="AH50" s="291"/>
      <c r="AI50" s="118" t="s">
        <v>150</v>
      </c>
      <c r="AJ50" s="236" t="s">
        <v>201</v>
      </c>
      <c r="AK50" s="292" t="s">
        <v>147</v>
      </c>
      <c r="AL50" s="1"/>
      <c r="AM50" s="1"/>
      <c r="AN50" s="1"/>
      <c r="AO50" s="1"/>
      <c r="AP50" s="1"/>
      <c r="AQ50" s="1"/>
    </row>
    <row r="51" spans="3:43" ht="15.5" x14ac:dyDescent="0.35">
      <c r="C51" s="290">
        <v>41100</v>
      </c>
      <c r="D51" s="291"/>
      <c r="E51" s="118" t="s">
        <v>156</v>
      </c>
      <c r="F51" s="236" t="s">
        <v>154</v>
      </c>
      <c r="G51" s="236" t="s">
        <v>154</v>
      </c>
      <c r="H51" s="233"/>
      <c r="I51" s="290">
        <v>41131</v>
      </c>
      <c r="J51" s="291"/>
      <c r="K51" s="118" t="s">
        <v>152</v>
      </c>
      <c r="L51" s="236" t="s">
        <v>147</v>
      </c>
      <c r="M51" s="292" t="s">
        <v>201</v>
      </c>
      <c r="N51" s="233"/>
      <c r="O51" s="290">
        <v>41162</v>
      </c>
      <c r="P51" s="291"/>
      <c r="Q51" s="118" t="s">
        <v>153</v>
      </c>
      <c r="R51" s="236" t="s">
        <v>147</v>
      </c>
      <c r="S51" s="292" t="s">
        <v>201</v>
      </c>
      <c r="T51" s="233"/>
      <c r="U51" s="290">
        <v>41192</v>
      </c>
      <c r="V51" s="291"/>
      <c r="W51" s="118" t="s">
        <v>151</v>
      </c>
      <c r="X51" s="236"/>
      <c r="Y51" s="292"/>
      <c r="Z51" s="233"/>
      <c r="AA51" s="290">
        <v>41223</v>
      </c>
      <c r="AB51" s="291"/>
      <c r="AC51" s="118" t="s">
        <v>155</v>
      </c>
      <c r="AD51" s="236" t="s">
        <v>201</v>
      </c>
      <c r="AE51" s="292" t="s">
        <v>147</v>
      </c>
      <c r="AF51" s="233"/>
      <c r="AG51" s="290">
        <v>41253</v>
      </c>
      <c r="AH51" s="291"/>
      <c r="AI51" s="118" t="s">
        <v>153</v>
      </c>
      <c r="AJ51" s="236" t="s">
        <v>201</v>
      </c>
      <c r="AK51" s="292" t="s">
        <v>147</v>
      </c>
      <c r="AL51" s="1"/>
      <c r="AM51" s="1"/>
      <c r="AN51" s="1"/>
      <c r="AO51" s="1"/>
      <c r="AP51" s="1"/>
      <c r="AQ51" s="1"/>
    </row>
    <row r="52" spans="3:43" ht="15.5" x14ac:dyDescent="0.35">
      <c r="C52" s="290">
        <v>41101</v>
      </c>
      <c r="D52" s="291"/>
      <c r="E52" s="118" t="s">
        <v>151</v>
      </c>
      <c r="F52" s="236" t="s">
        <v>154</v>
      </c>
      <c r="G52" s="236" t="s">
        <v>154</v>
      </c>
      <c r="H52" s="233"/>
      <c r="I52" s="290">
        <v>41132</v>
      </c>
      <c r="J52" s="291"/>
      <c r="K52" s="118" t="s">
        <v>155</v>
      </c>
      <c r="L52" s="236" t="s">
        <v>147</v>
      </c>
      <c r="M52" s="292" t="s">
        <v>201</v>
      </c>
      <c r="N52" s="233"/>
      <c r="O52" s="290">
        <v>41163</v>
      </c>
      <c r="P52" s="291"/>
      <c r="Q52" s="118" t="s">
        <v>156</v>
      </c>
      <c r="R52" s="236" t="s">
        <v>147</v>
      </c>
      <c r="S52" s="292" t="s">
        <v>201</v>
      </c>
      <c r="T52" s="233"/>
      <c r="U52" s="220">
        <v>41193</v>
      </c>
      <c r="V52" s="227"/>
      <c r="W52" s="310" t="s">
        <v>146</v>
      </c>
      <c r="X52" s="222"/>
      <c r="Y52" s="243"/>
      <c r="Z52" s="233"/>
      <c r="AA52" s="290">
        <v>41224</v>
      </c>
      <c r="AB52" s="291"/>
      <c r="AC52" s="118" t="s">
        <v>150</v>
      </c>
      <c r="AD52" s="236" t="s">
        <v>201</v>
      </c>
      <c r="AE52" s="292" t="s">
        <v>147</v>
      </c>
      <c r="AF52" s="233"/>
      <c r="AG52" s="290">
        <v>41254</v>
      </c>
      <c r="AH52" s="291"/>
      <c r="AI52" s="118" t="s">
        <v>156</v>
      </c>
      <c r="AJ52" s="236" t="s">
        <v>201</v>
      </c>
      <c r="AK52" s="292" t="s">
        <v>147</v>
      </c>
      <c r="AL52" s="1"/>
      <c r="AM52" s="1"/>
      <c r="AN52" s="1"/>
      <c r="AO52" s="1"/>
      <c r="AP52" s="1"/>
      <c r="AQ52" s="1"/>
    </row>
    <row r="53" spans="3:43" ht="15.5" x14ac:dyDescent="0.35">
      <c r="C53" s="220">
        <v>41102</v>
      </c>
      <c r="D53" s="227"/>
      <c r="E53" s="310" t="s">
        <v>146</v>
      </c>
      <c r="F53" s="222"/>
      <c r="G53" s="243"/>
      <c r="H53" s="233"/>
      <c r="I53" s="290">
        <v>41133</v>
      </c>
      <c r="J53" s="291"/>
      <c r="K53" s="118" t="s">
        <v>150</v>
      </c>
      <c r="L53" s="236" t="s">
        <v>147</v>
      </c>
      <c r="M53" s="292" t="s">
        <v>201</v>
      </c>
      <c r="N53" s="233"/>
      <c r="O53" s="290">
        <v>41164</v>
      </c>
      <c r="P53" s="291"/>
      <c r="Q53" s="118" t="s">
        <v>151</v>
      </c>
      <c r="R53" s="236"/>
      <c r="S53" s="292"/>
      <c r="T53" s="233"/>
      <c r="U53" s="290">
        <v>41194</v>
      </c>
      <c r="V53" s="291"/>
      <c r="W53" s="118" t="s">
        <v>152</v>
      </c>
      <c r="X53" s="236" t="s">
        <v>201</v>
      </c>
      <c r="Y53" s="292" t="s">
        <v>147</v>
      </c>
      <c r="Z53" s="233"/>
      <c r="AA53" s="290">
        <v>41225</v>
      </c>
      <c r="AB53" s="291"/>
      <c r="AC53" s="118" t="s">
        <v>153</v>
      </c>
      <c r="AD53" s="236" t="s">
        <v>201</v>
      </c>
      <c r="AE53" s="292" t="s">
        <v>147</v>
      </c>
      <c r="AF53" s="233"/>
      <c r="AG53" s="290">
        <v>41255</v>
      </c>
      <c r="AH53" s="291"/>
      <c r="AI53" s="118" t="s">
        <v>151</v>
      </c>
      <c r="AJ53" s="236"/>
      <c r="AK53" s="292"/>
      <c r="AL53" s="1"/>
      <c r="AM53" s="1"/>
      <c r="AN53" s="1"/>
      <c r="AO53" s="1"/>
      <c r="AP53" s="1"/>
      <c r="AQ53" s="1"/>
    </row>
    <row r="54" spans="3:43" ht="15.5" x14ac:dyDescent="0.35">
      <c r="C54" s="290">
        <v>41103</v>
      </c>
      <c r="D54" s="293"/>
      <c r="E54" s="118" t="s">
        <v>152</v>
      </c>
      <c r="F54" s="236" t="s">
        <v>154</v>
      </c>
      <c r="G54" s="236" t="s">
        <v>154</v>
      </c>
      <c r="H54" s="233"/>
      <c r="I54" s="290">
        <v>41134</v>
      </c>
      <c r="J54" s="293"/>
      <c r="K54" s="118" t="s">
        <v>153</v>
      </c>
      <c r="L54" s="236" t="s">
        <v>147</v>
      </c>
      <c r="M54" s="292" t="s">
        <v>201</v>
      </c>
      <c r="N54" s="233"/>
      <c r="O54" s="220">
        <v>41165</v>
      </c>
      <c r="P54" s="227"/>
      <c r="Q54" s="310" t="s">
        <v>146</v>
      </c>
      <c r="R54" s="222"/>
      <c r="S54" s="243"/>
      <c r="T54" s="233"/>
      <c r="U54" s="290">
        <v>41195</v>
      </c>
      <c r="V54" s="293"/>
      <c r="W54" s="118" t="s">
        <v>155</v>
      </c>
      <c r="X54" s="236" t="s">
        <v>201</v>
      </c>
      <c r="Y54" s="292" t="s">
        <v>147</v>
      </c>
      <c r="Z54" s="233"/>
      <c r="AA54" s="290">
        <v>41226</v>
      </c>
      <c r="AB54" s="293"/>
      <c r="AC54" s="118" t="s">
        <v>156</v>
      </c>
      <c r="AD54" s="236" t="s">
        <v>201</v>
      </c>
      <c r="AE54" s="292" t="s">
        <v>147</v>
      </c>
      <c r="AF54" s="233"/>
      <c r="AG54" s="220">
        <v>41256</v>
      </c>
      <c r="AH54" s="227"/>
      <c r="AI54" s="310" t="s">
        <v>146</v>
      </c>
      <c r="AJ54" s="222"/>
      <c r="AK54" s="243"/>
      <c r="AL54" s="1"/>
      <c r="AM54" s="1"/>
      <c r="AN54" s="1"/>
      <c r="AO54" s="1"/>
      <c r="AP54" s="1"/>
      <c r="AQ54" s="1"/>
    </row>
    <row r="55" spans="3:43" ht="15.5" x14ac:dyDescent="0.35">
      <c r="C55" s="290">
        <v>41104</v>
      </c>
      <c r="D55" s="291"/>
      <c r="E55" s="118" t="s">
        <v>155</v>
      </c>
      <c r="F55" s="236" t="s">
        <v>154</v>
      </c>
      <c r="G55" s="236" t="s">
        <v>154</v>
      </c>
      <c r="H55" s="233"/>
      <c r="I55" s="290">
        <v>41135</v>
      </c>
      <c r="J55" s="291"/>
      <c r="K55" s="118" t="s">
        <v>156</v>
      </c>
      <c r="L55" s="236" t="s">
        <v>147</v>
      </c>
      <c r="M55" s="292" t="s">
        <v>201</v>
      </c>
      <c r="N55" s="233"/>
      <c r="O55" s="290">
        <v>41166</v>
      </c>
      <c r="P55" s="291"/>
      <c r="Q55" s="118" t="s">
        <v>152</v>
      </c>
      <c r="R55" s="236" t="s">
        <v>201</v>
      </c>
      <c r="S55" s="292" t="s">
        <v>147</v>
      </c>
      <c r="T55" s="233"/>
      <c r="U55" s="290">
        <v>41196</v>
      </c>
      <c r="V55" s="291"/>
      <c r="W55" s="118" t="s">
        <v>150</v>
      </c>
      <c r="X55" s="236" t="s">
        <v>201</v>
      </c>
      <c r="Y55" s="292" t="s">
        <v>147</v>
      </c>
      <c r="Z55" s="233"/>
      <c r="AA55" s="290">
        <v>41227</v>
      </c>
      <c r="AB55" s="291"/>
      <c r="AC55" s="118" t="s">
        <v>151</v>
      </c>
      <c r="AD55" s="236"/>
      <c r="AE55" s="292"/>
      <c r="AF55" s="233"/>
      <c r="AG55" s="290">
        <v>41257</v>
      </c>
      <c r="AH55" s="291"/>
      <c r="AI55" s="118" t="s">
        <v>152</v>
      </c>
      <c r="AJ55" s="236" t="s">
        <v>147</v>
      </c>
      <c r="AK55" s="292" t="s">
        <v>201</v>
      </c>
      <c r="AL55" s="1"/>
      <c r="AM55" s="1"/>
      <c r="AN55" s="1"/>
      <c r="AO55" s="1"/>
      <c r="AP55" s="1"/>
      <c r="AQ55" s="1"/>
    </row>
    <row r="56" spans="3:43" ht="15.5" x14ac:dyDescent="0.35">
      <c r="C56" s="290">
        <v>41105</v>
      </c>
      <c r="D56" s="291"/>
      <c r="E56" s="118" t="s">
        <v>150</v>
      </c>
      <c r="F56" s="236" t="s">
        <v>154</v>
      </c>
      <c r="G56" s="236" t="s">
        <v>154</v>
      </c>
      <c r="H56" s="233"/>
      <c r="I56" s="290">
        <v>41136</v>
      </c>
      <c r="J56" s="291"/>
      <c r="K56" s="118" t="s">
        <v>151</v>
      </c>
      <c r="L56" s="236"/>
      <c r="M56" s="292"/>
      <c r="N56" s="233"/>
      <c r="O56" s="290">
        <v>41167</v>
      </c>
      <c r="P56" s="291"/>
      <c r="Q56" s="118" t="s">
        <v>155</v>
      </c>
      <c r="R56" s="236" t="s">
        <v>201</v>
      </c>
      <c r="S56" s="292" t="s">
        <v>147</v>
      </c>
      <c r="T56" s="233"/>
      <c r="U56" s="290">
        <v>41197</v>
      </c>
      <c r="V56" s="291"/>
      <c r="W56" s="118" t="s">
        <v>153</v>
      </c>
      <c r="X56" s="236" t="s">
        <v>201</v>
      </c>
      <c r="Y56" s="292" t="s">
        <v>147</v>
      </c>
      <c r="Z56" s="233"/>
      <c r="AA56" s="220">
        <v>41228</v>
      </c>
      <c r="AB56" s="227"/>
      <c r="AC56" s="310" t="s">
        <v>146</v>
      </c>
      <c r="AD56" s="222"/>
      <c r="AE56" s="243"/>
      <c r="AF56" s="233"/>
      <c r="AG56" s="290">
        <v>41258</v>
      </c>
      <c r="AH56" s="291"/>
      <c r="AI56" s="118" t="s">
        <v>155</v>
      </c>
      <c r="AJ56" s="236" t="s">
        <v>147</v>
      </c>
      <c r="AK56" s="292" t="s">
        <v>201</v>
      </c>
      <c r="AL56" s="1"/>
      <c r="AM56" s="1"/>
      <c r="AN56" s="1"/>
      <c r="AO56" s="1"/>
      <c r="AP56" s="1"/>
      <c r="AQ56" s="1"/>
    </row>
    <row r="57" spans="3:43" ht="15.5" x14ac:dyDescent="0.35">
      <c r="C57" s="290">
        <v>41106</v>
      </c>
      <c r="D57" s="291"/>
      <c r="E57" s="118" t="s">
        <v>153</v>
      </c>
      <c r="F57" s="236" t="s">
        <v>154</v>
      </c>
      <c r="G57" s="236" t="s">
        <v>154</v>
      </c>
      <c r="H57" s="233"/>
      <c r="I57" s="220">
        <v>41137</v>
      </c>
      <c r="J57" s="227"/>
      <c r="K57" s="310" t="s">
        <v>146</v>
      </c>
      <c r="L57" s="222"/>
      <c r="M57" s="243"/>
      <c r="N57" s="233"/>
      <c r="O57" s="290">
        <v>41168</v>
      </c>
      <c r="P57" s="291"/>
      <c r="Q57" s="118" t="s">
        <v>150</v>
      </c>
      <c r="R57" s="236" t="s">
        <v>201</v>
      </c>
      <c r="S57" s="292" t="s">
        <v>147</v>
      </c>
      <c r="T57" s="233"/>
      <c r="U57" s="290">
        <v>41198</v>
      </c>
      <c r="V57" s="291"/>
      <c r="W57" s="118" t="s">
        <v>156</v>
      </c>
      <c r="X57" s="236" t="s">
        <v>201</v>
      </c>
      <c r="Y57" s="292" t="s">
        <v>147</v>
      </c>
      <c r="Z57" s="233"/>
      <c r="AA57" s="290">
        <v>41229</v>
      </c>
      <c r="AB57" s="291"/>
      <c r="AC57" s="118" t="s">
        <v>152</v>
      </c>
      <c r="AD57" s="236" t="s">
        <v>147</v>
      </c>
      <c r="AE57" s="292" t="s">
        <v>201</v>
      </c>
      <c r="AF57" s="233"/>
      <c r="AG57" s="290">
        <v>41259</v>
      </c>
      <c r="AH57" s="291"/>
      <c r="AI57" s="118" t="s">
        <v>150</v>
      </c>
      <c r="AJ57" s="236" t="s">
        <v>147</v>
      </c>
      <c r="AK57" s="292" t="s">
        <v>201</v>
      </c>
      <c r="AL57" s="1"/>
      <c r="AM57" s="1"/>
      <c r="AN57" s="1"/>
      <c r="AO57" s="1"/>
      <c r="AP57" s="1"/>
      <c r="AQ57" s="1"/>
    </row>
    <row r="58" spans="3:43" ht="15.5" x14ac:dyDescent="0.35">
      <c r="C58" s="290">
        <v>41107</v>
      </c>
      <c r="D58" s="291"/>
      <c r="E58" s="118" t="s">
        <v>156</v>
      </c>
      <c r="F58" s="236" t="s">
        <v>154</v>
      </c>
      <c r="G58" s="236" t="s">
        <v>154</v>
      </c>
      <c r="H58" s="233"/>
      <c r="I58" s="290">
        <v>41138</v>
      </c>
      <c r="J58" s="291"/>
      <c r="K58" s="118" t="s">
        <v>152</v>
      </c>
      <c r="L58" s="236" t="s">
        <v>201</v>
      </c>
      <c r="M58" s="292" t="s">
        <v>147</v>
      </c>
      <c r="N58" s="233"/>
      <c r="O58" s="290">
        <v>41169</v>
      </c>
      <c r="P58" s="291"/>
      <c r="Q58" s="118" t="s">
        <v>153</v>
      </c>
      <c r="R58" s="236" t="s">
        <v>201</v>
      </c>
      <c r="S58" s="292" t="s">
        <v>147</v>
      </c>
      <c r="T58" s="233"/>
      <c r="U58" s="290">
        <v>41199</v>
      </c>
      <c r="V58" s="291"/>
      <c r="W58" s="118" t="s">
        <v>151</v>
      </c>
      <c r="X58" s="236"/>
      <c r="Y58" s="292"/>
      <c r="Z58" s="233"/>
      <c r="AA58" s="290">
        <v>41230</v>
      </c>
      <c r="AB58" s="291"/>
      <c r="AC58" s="118" t="s">
        <v>155</v>
      </c>
      <c r="AD58" s="236" t="s">
        <v>147</v>
      </c>
      <c r="AE58" s="292" t="s">
        <v>201</v>
      </c>
      <c r="AF58" s="233"/>
      <c r="AG58" s="290">
        <v>41260</v>
      </c>
      <c r="AH58" s="291"/>
      <c r="AI58" s="118" t="s">
        <v>153</v>
      </c>
      <c r="AJ58" s="236" t="s">
        <v>147</v>
      </c>
      <c r="AK58" s="292" t="s">
        <v>201</v>
      </c>
      <c r="AL58" s="1"/>
      <c r="AM58" s="1"/>
      <c r="AN58" s="1"/>
      <c r="AO58" s="1"/>
      <c r="AP58" s="1"/>
      <c r="AQ58" s="1"/>
    </row>
    <row r="59" spans="3:43" ht="15.5" x14ac:dyDescent="0.35">
      <c r="C59" s="290">
        <v>41108</v>
      </c>
      <c r="D59" s="291"/>
      <c r="E59" s="118" t="s">
        <v>151</v>
      </c>
      <c r="F59" s="236" t="s">
        <v>154</v>
      </c>
      <c r="G59" s="236" t="s">
        <v>154</v>
      </c>
      <c r="H59" s="233"/>
      <c r="I59" s="290">
        <v>41139</v>
      </c>
      <c r="J59" s="291"/>
      <c r="K59" s="118" t="s">
        <v>155</v>
      </c>
      <c r="L59" s="236" t="s">
        <v>201</v>
      </c>
      <c r="M59" s="292" t="s">
        <v>147</v>
      </c>
      <c r="N59" s="233"/>
      <c r="O59" s="290">
        <v>41170</v>
      </c>
      <c r="P59" s="291"/>
      <c r="Q59" s="118" t="s">
        <v>156</v>
      </c>
      <c r="R59" s="236" t="s">
        <v>201</v>
      </c>
      <c r="S59" s="292" t="s">
        <v>147</v>
      </c>
      <c r="T59" s="233"/>
      <c r="U59" s="220">
        <v>41200</v>
      </c>
      <c r="V59" s="227"/>
      <c r="W59" s="310" t="s">
        <v>146</v>
      </c>
      <c r="X59" s="222"/>
      <c r="Y59" s="243"/>
      <c r="Z59" s="233"/>
      <c r="AA59" s="290">
        <v>41231</v>
      </c>
      <c r="AB59" s="291"/>
      <c r="AC59" s="118" t="s">
        <v>150</v>
      </c>
      <c r="AD59" s="236" t="s">
        <v>147</v>
      </c>
      <c r="AE59" s="292" t="s">
        <v>201</v>
      </c>
      <c r="AF59" s="233"/>
      <c r="AG59" s="290">
        <v>41261</v>
      </c>
      <c r="AH59" s="291"/>
      <c r="AI59" s="118" t="s">
        <v>156</v>
      </c>
      <c r="AJ59" s="236" t="s">
        <v>147</v>
      </c>
      <c r="AK59" s="292" t="s">
        <v>201</v>
      </c>
      <c r="AL59" s="1"/>
      <c r="AM59" s="1"/>
      <c r="AN59" s="1"/>
      <c r="AO59" s="1"/>
      <c r="AP59" s="1"/>
      <c r="AQ59" s="1"/>
    </row>
    <row r="60" spans="3:43" ht="15.5" x14ac:dyDescent="0.35">
      <c r="C60" s="220">
        <v>41109</v>
      </c>
      <c r="D60" s="227"/>
      <c r="E60" s="310" t="s">
        <v>146</v>
      </c>
      <c r="F60" s="222"/>
      <c r="G60" s="243"/>
      <c r="H60" s="233"/>
      <c r="I60" s="290">
        <v>41140</v>
      </c>
      <c r="J60" s="291"/>
      <c r="K60" s="118" t="s">
        <v>150</v>
      </c>
      <c r="L60" s="236" t="s">
        <v>201</v>
      </c>
      <c r="M60" s="292" t="s">
        <v>147</v>
      </c>
      <c r="N60" s="233"/>
      <c r="O60" s="290">
        <v>41171</v>
      </c>
      <c r="P60" s="291"/>
      <c r="Q60" s="118" t="s">
        <v>151</v>
      </c>
      <c r="R60" s="236"/>
      <c r="S60" s="292"/>
      <c r="T60" s="233"/>
      <c r="U60" s="290">
        <v>41201</v>
      </c>
      <c r="V60" s="291"/>
      <c r="W60" s="118" t="s">
        <v>152</v>
      </c>
      <c r="X60" s="236" t="s">
        <v>147</v>
      </c>
      <c r="Y60" s="292" t="s">
        <v>201</v>
      </c>
      <c r="Z60" s="233"/>
      <c r="AA60" s="290">
        <v>41232</v>
      </c>
      <c r="AB60" s="291"/>
      <c r="AC60" s="118" t="s">
        <v>153</v>
      </c>
      <c r="AD60" s="236" t="s">
        <v>147</v>
      </c>
      <c r="AE60" s="292" t="s">
        <v>201</v>
      </c>
      <c r="AF60" s="233"/>
      <c r="AG60" s="290">
        <v>41262</v>
      </c>
      <c r="AH60" s="291"/>
      <c r="AI60" s="118" t="s">
        <v>151</v>
      </c>
      <c r="AJ60" s="236"/>
      <c r="AK60" s="292"/>
      <c r="AL60" s="1"/>
      <c r="AM60" s="1"/>
      <c r="AN60" s="1"/>
      <c r="AO60" s="1"/>
      <c r="AP60" s="1"/>
      <c r="AQ60" s="1"/>
    </row>
    <row r="61" spans="3:43" ht="15.5" x14ac:dyDescent="0.35">
      <c r="C61" s="290">
        <v>41110</v>
      </c>
      <c r="D61" s="293"/>
      <c r="E61" s="118" t="s">
        <v>152</v>
      </c>
      <c r="F61" s="236" t="s">
        <v>154</v>
      </c>
      <c r="G61" s="236" t="s">
        <v>154</v>
      </c>
      <c r="H61" s="233"/>
      <c r="I61" s="290">
        <v>41141</v>
      </c>
      <c r="J61" s="293"/>
      <c r="K61" s="118" t="s">
        <v>153</v>
      </c>
      <c r="L61" s="236" t="s">
        <v>201</v>
      </c>
      <c r="M61" s="292" t="s">
        <v>147</v>
      </c>
      <c r="N61" s="233"/>
      <c r="O61" s="220">
        <v>41172</v>
      </c>
      <c r="P61" s="227"/>
      <c r="Q61" s="310" t="s">
        <v>146</v>
      </c>
      <c r="R61" s="222"/>
      <c r="S61" s="243"/>
      <c r="T61" s="233"/>
      <c r="U61" s="290">
        <v>41202</v>
      </c>
      <c r="V61" s="293"/>
      <c r="W61" s="118" t="s">
        <v>155</v>
      </c>
      <c r="X61" s="236" t="s">
        <v>147</v>
      </c>
      <c r="Y61" s="292" t="s">
        <v>201</v>
      </c>
      <c r="Z61" s="233"/>
      <c r="AA61" s="290">
        <v>41233</v>
      </c>
      <c r="AB61" s="293"/>
      <c r="AC61" s="118" t="s">
        <v>156</v>
      </c>
      <c r="AD61" s="236" t="s">
        <v>147</v>
      </c>
      <c r="AE61" s="292" t="s">
        <v>201</v>
      </c>
      <c r="AF61" s="233"/>
      <c r="AG61" s="220">
        <v>41263</v>
      </c>
      <c r="AH61" s="227"/>
      <c r="AI61" s="310" t="s">
        <v>146</v>
      </c>
      <c r="AJ61" s="222"/>
      <c r="AK61" s="243"/>
      <c r="AL61" s="1"/>
      <c r="AM61" s="1"/>
      <c r="AN61" s="1"/>
      <c r="AO61" s="1"/>
      <c r="AP61" s="1"/>
      <c r="AQ61" s="1"/>
    </row>
    <row r="62" spans="3:43" ht="15.5" x14ac:dyDescent="0.35">
      <c r="C62" s="290">
        <v>41111</v>
      </c>
      <c r="D62" s="291"/>
      <c r="E62" s="118" t="s">
        <v>155</v>
      </c>
      <c r="F62" s="236" t="s">
        <v>154</v>
      </c>
      <c r="G62" s="236" t="s">
        <v>154</v>
      </c>
      <c r="H62" s="233"/>
      <c r="I62" s="290">
        <v>41142</v>
      </c>
      <c r="J62" s="291"/>
      <c r="K62" s="118" t="s">
        <v>156</v>
      </c>
      <c r="L62" s="236" t="s">
        <v>201</v>
      </c>
      <c r="M62" s="292" t="s">
        <v>147</v>
      </c>
      <c r="N62" s="233"/>
      <c r="O62" s="290">
        <v>41173</v>
      </c>
      <c r="P62" s="291"/>
      <c r="Q62" s="118" t="s">
        <v>152</v>
      </c>
      <c r="R62" s="236" t="s">
        <v>147</v>
      </c>
      <c r="S62" s="292" t="s">
        <v>201</v>
      </c>
      <c r="T62" s="233"/>
      <c r="U62" s="290">
        <v>41203</v>
      </c>
      <c r="V62" s="291"/>
      <c r="W62" s="118" t="s">
        <v>150</v>
      </c>
      <c r="X62" s="236" t="s">
        <v>147</v>
      </c>
      <c r="Y62" s="292" t="s">
        <v>201</v>
      </c>
      <c r="Z62" s="233"/>
      <c r="AA62" s="290">
        <v>41234</v>
      </c>
      <c r="AB62" s="291"/>
      <c r="AC62" s="118" t="s">
        <v>151</v>
      </c>
      <c r="AD62" s="236"/>
      <c r="AE62" s="292"/>
      <c r="AF62" s="233"/>
      <c r="AG62" s="290">
        <v>41264</v>
      </c>
      <c r="AH62" s="291"/>
      <c r="AI62" s="118" t="s">
        <v>152</v>
      </c>
      <c r="AJ62" s="236" t="s">
        <v>147</v>
      </c>
      <c r="AK62" s="292" t="s">
        <v>201</v>
      </c>
      <c r="AL62" s="1"/>
      <c r="AM62" s="1"/>
      <c r="AN62" s="1"/>
      <c r="AO62" s="1"/>
      <c r="AP62" s="1"/>
      <c r="AQ62" s="1"/>
    </row>
    <row r="63" spans="3:43" ht="15.5" x14ac:dyDescent="0.35">
      <c r="C63" s="290">
        <v>41112</v>
      </c>
      <c r="D63" s="291"/>
      <c r="E63" s="118" t="s">
        <v>150</v>
      </c>
      <c r="F63" s="236" t="s">
        <v>154</v>
      </c>
      <c r="G63" s="236" t="s">
        <v>154</v>
      </c>
      <c r="H63" s="233"/>
      <c r="I63" s="290">
        <v>41143</v>
      </c>
      <c r="J63" s="291"/>
      <c r="K63" s="118" t="s">
        <v>151</v>
      </c>
      <c r="L63" s="236"/>
      <c r="M63" s="292"/>
      <c r="N63" s="233"/>
      <c r="O63" s="290">
        <v>41174</v>
      </c>
      <c r="P63" s="291"/>
      <c r="Q63" s="118" t="s">
        <v>155</v>
      </c>
      <c r="R63" s="236" t="s">
        <v>147</v>
      </c>
      <c r="S63" s="292" t="s">
        <v>201</v>
      </c>
      <c r="T63" s="233"/>
      <c r="U63" s="290">
        <v>41204</v>
      </c>
      <c r="V63" s="291"/>
      <c r="W63" s="118" t="s">
        <v>153</v>
      </c>
      <c r="X63" s="236" t="s">
        <v>147</v>
      </c>
      <c r="Y63" s="292" t="s">
        <v>201</v>
      </c>
      <c r="Z63" s="233"/>
      <c r="AA63" s="220">
        <v>41235</v>
      </c>
      <c r="AB63" s="227"/>
      <c r="AC63" s="310" t="s">
        <v>146</v>
      </c>
      <c r="AD63" s="222"/>
      <c r="AE63" s="243"/>
      <c r="AF63" s="233"/>
      <c r="AG63" s="290">
        <v>41265</v>
      </c>
      <c r="AH63" s="291"/>
      <c r="AI63" s="118" t="s">
        <v>155</v>
      </c>
      <c r="AJ63" s="236" t="s">
        <v>147</v>
      </c>
      <c r="AK63" s="292" t="s">
        <v>201</v>
      </c>
      <c r="AL63" s="1"/>
      <c r="AM63" s="1"/>
      <c r="AN63" s="1"/>
      <c r="AO63" s="1"/>
      <c r="AP63" s="1"/>
      <c r="AQ63" s="1"/>
    </row>
    <row r="64" spans="3:43" ht="15.5" x14ac:dyDescent="0.35">
      <c r="C64" s="290">
        <v>41113</v>
      </c>
      <c r="D64" s="291"/>
      <c r="E64" s="118" t="s">
        <v>153</v>
      </c>
      <c r="F64" s="236" t="s">
        <v>154</v>
      </c>
      <c r="G64" s="236" t="s">
        <v>154</v>
      </c>
      <c r="H64" s="233"/>
      <c r="I64" s="220">
        <v>41144</v>
      </c>
      <c r="J64" s="227"/>
      <c r="K64" s="310" t="s">
        <v>146</v>
      </c>
      <c r="L64" s="222"/>
      <c r="M64" s="243"/>
      <c r="N64" s="233"/>
      <c r="O64" s="290">
        <v>41175</v>
      </c>
      <c r="P64" s="291"/>
      <c r="Q64" s="118" t="s">
        <v>150</v>
      </c>
      <c r="R64" s="236" t="s">
        <v>147</v>
      </c>
      <c r="S64" s="292" t="s">
        <v>201</v>
      </c>
      <c r="T64" s="233"/>
      <c r="U64" s="290">
        <v>41205</v>
      </c>
      <c r="V64" s="291"/>
      <c r="W64" s="118" t="s">
        <v>156</v>
      </c>
      <c r="X64" s="236" t="s">
        <v>147</v>
      </c>
      <c r="Y64" s="292" t="s">
        <v>201</v>
      </c>
      <c r="Z64" s="233"/>
      <c r="AA64" s="290">
        <v>41236</v>
      </c>
      <c r="AB64" s="291"/>
      <c r="AC64" s="118" t="s">
        <v>152</v>
      </c>
      <c r="AD64" s="236" t="s">
        <v>201</v>
      </c>
      <c r="AE64" s="292" t="s">
        <v>147</v>
      </c>
      <c r="AF64" s="233"/>
      <c r="AG64" s="471">
        <v>41266</v>
      </c>
      <c r="AH64" s="472"/>
      <c r="AI64" s="473" t="s">
        <v>150</v>
      </c>
      <c r="AJ64" s="474" t="s">
        <v>147</v>
      </c>
      <c r="AK64" s="322" t="s">
        <v>201</v>
      </c>
      <c r="AL64" s="1"/>
      <c r="AM64" s="1"/>
      <c r="AN64" s="1"/>
      <c r="AO64" s="1"/>
      <c r="AP64" s="1"/>
      <c r="AQ64" s="1"/>
    </row>
    <row r="65" spans="2:43" ht="15.5" x14ac:dyDescent="0.35">
      <c r="C65" s="290">
        <v>41114</v>
      </c>
      <c r="D65" s="291"/>
      <c r="E65" s="118" t="s">
        <v>156</v>
      </c>
      <c r="F65" s="236" t="s">
        <v>154</v>
      </c>
      <c r="G65" s="236" t="s">
        <v>154</v>
      </c>
      <c r="H65" s="233"/>
      <c r="I65" s="290">
        <v>41145</v>
      </c>
      <c r="J65" s="291"/>
      <c r="K65" s="118" t="s">
        <v>152</v>
      </c>
      <c r="L65" s="236" t="s">
        <v>147</v>
      </c>
      <c r="M65" s="292" t="s">
        <v>201</v>
      </c>
      <c r="N65" s="233"/>
      <c r="O65" s="290">
        <v>41176</v>
      </c>
      <c r="P65" s="291"/>
      <c r="Q65" s="118" t="s">
        <v>153</v>
      </c>
      <c r="R65" s="236" t="s">
        <v>147</v>
      </c>
      <c r="S65" s="292" t="s">
        <v>201</v>
      </c>
      <c r="T65" s="233"/>
      <c r="U65" s="290">
        <v>41206</v>
      </c>
      <c r="V65" s="291"/>
      <c r="W65" s="118" t="s">
        <v>151</v>
      </c>
      <c r="X65" s="236"/>
      <c r="Y65" s="292"/>
      <c r="Z65" s="233"/>
      <c r="AA65" s="290">
        <v>41237</v>
      </c>
      <c r="AB65" s="291"/>
      <c r="AC65" s="118" t="s">
        <v>155</v>
      </c>
      <c r="AD65" s="236" t="s">
        <v>201</v>
      </c>
      <c r="AE65" s="292" t="s">
        <v>147</v>
      </c>
      <c r="AF65" s="233"/>
      <c r="AG65" s="475">
        <v>41267</v>
      </c>
      <c r="AH65" s="336"/>
      <c r="AI65" s="329" t="s">
        <v>153</v>
      </c>
      <c r="AJ65" s="333" t="s">
        <v>200</v>
      </c>
      <c r="AK65" s="333" t="s">
        <v>200</v>
      </c>
      <c r="AL65" s="1"/>
      <c r="AM65" s="1"/>
      <c r="AN65" s="1"/>
      <c r="AO65" s="1"/>
      <c r="AP65" s="1"/>
      <c r="AQ65" s="1"/>
    </row>
    <row r="66" spans="2:43" ht="15.5" x14ac:dyDescent="0.35">
      <c r="C66" s="290">
        <v>41115</v>
      </c>
      <c r="D66" s="291"/>
      <c r="E66" s="118" t="s">
        <v>151</v>
      </c>
      <c r="F66" s="236" t="s">
        <v>154</v>
      </c>
      <c r="G66" s="236" t="s">
        <v>154</v>
      </c>
      <c r="H66" s="233"/>
      <c r="I66" s="290">
        <v>41146</v>
      </c>
      <c r="J66" s="291"/>
      <c r="K66" s="118" t="s">
        <v>155</v>
      </c>
      <c r="L66" s="236" t="s">
        <v>147</v>
      </c>
      <c r="M66" s="292" t="s">
        <v>201</v>
      </c>
      <c r="N66" s="233"/>
      <c r="O66" s="290">
        <v>41177</v>
      </c>
      <c r="P66" s="291"/>
      <c r="Q66" s="118" t="s">
        <v>156</v>
      </c>
      <c r="R66" s="236" t="s">
        <v>147</v>
      </c>
      <c r="S66" s="292" t="s">
        <v>201</v>
      </c>
      <c r="T66" s="233"/>
      <c r="U66" s="220">
        <v>41207</v>
      </c>
      <c r="V66" s="227"/>
      <c r="W66" s="310" t="s">
        <v>146</v>
      </c>
      <c r="X66" s="222"/>
      <c r="Y66" s="243"/>
      <c r="Z66" s="233"/>
      <c r="AA66" s="290">
        <v>41238</v>
      </c>
      <c r="AB66" s="291"/>
      <c r="AC66" s="118" t="s">
        <v>150</v>
      </c>
      <c r="AD66" s="236" t="s">
        <v>201</v>
      </c>
      <c r="AE66" s="292" t="s">
        <v>147</v>
      </c>
      <c r="AF66" s="233"/>
      <c r="AG66" s="357">
        <v>41268</v>
      </c>
      <c r="AH66" s="467"/>
      <c r="AI66" s="332" t="s">
        <v>156</v>
      </c>
      <c r="AJ66" s="468" t="s">
        <v>200</v>
      </c>
      <c r="AK66" s="469" t="s">
        <v>200</v>
      </c>
      <c r="AL66" s="1"/>
      <c r="AM66" s="1"/>
      <c r="AN66" s="1"/>
      <c r="AO66" s="1"/>
      <c r="AP66" s="1"/>
      <c r="AQ66" s="1"/>
    </row>
    <row r="67" spans="2:43" ht="15.5" x14ac:dyDescent="0.35">
      <c r="C67" s="220">
        <v>41116</v>
      </c>
      <c r="D67" s="227"/>
      <c r="E67" s="310" t="s">
        <v>146</v>
      </c>
      <c r="F67" s="222"/>
      <c r="G67" s="243"/>
      <c r="H67" s="233"/>
      <c r="I67" s="290">
        <v>41147</v>
      </c>
      <c r="J67" s="291"/>
      <c r="K67" s="118" t="s">
        <v>150</v>
      </c>
      <c r="L67" s="236" t="s">
        <v>147</v>
      </c>
      <c r="M67" s="292" t="s">
        <v>201</v>
      </c>
      <c r="N67" s="233"/>
      <c r="O67" s="290">
        <v>41178</v>
      </c>
      <c r="P67" s="291"/>
      <c r="Q67" s="118" t="s">
        <v>151</v>
      </c>
      <c r="R67" s="236"/>
      <c r="S67" s="292"/>
      <c r="T67" s="233"/>
      <c r="U67" s="290">
        <v>41208</v>
      </c>
      <c r="V67" s="291"/>
      <c r="W67" s="118" t="s">
        <v>152</v>
      </c>
      <c r="X67" s="236" t="s">
        <v>201</v>
      </c>
      <c r="Y67" s="292" t="s">
        <v>147</v>
      </c>
      <c r="Z67" s="233"/>
      <c r="AA67" s="290">
        <v>41239</v>
      </c>
      <c r="AB67" s="291"/>
      <c r="AC67" s="118" t="s">
        <v>153</v>
      </c>
      <c r="AD67" s="236" t="s">
        <v>201</v>
      </c>
      <c r="AE67" s="292" t="s">
        <v>147</v>
      </c>
      <c r="AF67" s="233"/>
      <c r="AG67" s="290">
        <v>41269</v>
      </c>
      <c r="AH67" s="291"/>
      <c r="AI67" s="118" t="s">
        <v>151</v>
      </c>
      <c r="AJ67" s="236"/>
      <c r="AK67" s="292"/>
      <c r="AL67" s="1"/>
      <c r="AM67" s="1"/>
      <c r="AN67" s="1"/>
      <c r="AO67" s="1"/>
      <c r="AP67" s="1"/>
      <c r="AQ67" s="1"/>
    </row>
    <row r="68" spans="2:43" ht="15.5" x14ac:dyDescent="0.35">
      <c r="C68" s="290">
        <v>41117</v>
      </c>
      <c r="D68" s="293"/>
      <c r="E68" s="118" t="s">
        <v>152</v>
      </c>
      <c r="F68" s="236" t="s">
        <v>154</v>
      </c>
      <c r="G68" s="236" t="s">
        <v>154</v>
      </c>
      <c r="H68" s="233"/>
      <c r="I68" s="290">
        <v>41148</v>
      </c>
      <c r="J68" s="293"/>
      <c r="K68" s="118" t="s">
        <v>153</v>
      </c>
      <c r="L68" s="236" t="s">
        <v>147</v>
      </c>
      <c r="M68" s="292" t="s">
        <v>201</v>
      </c>
      <c r="N68" s="233"/>
      <c r="O68" s="220">
        <v>41179</v>
      </c>
      <c r="P68" s="227"/>
      <c r="Q68" s="310" t="s">
        <v>146</v>
      </c>
      <c r="R68" s="222"/>
      <c r="S68" s="243"/>
      <c r="T68" s="233"/>
      <c r="U68" s="290">
        <v>41209</v>
      </c>
      <c r="V68" s="293"/>
      <c r="W68" s="118" t="s">
        <v>155</v>
      </c>
      <c r="X68" s="236" t="s">
        <v>201</v>
      </c>
      <c r="Y68" s="292" t="s">
        <v>147</v>
      </c>
      <c r="Z68" s="233"/>
      <c r="AA68" s="290">
        <v>41240</v>
      </c>
      <c r="AB68" s="293"/>
      <c r="AC68" s="118" t="s">
        <v>156</v>
      </c>
      <c r="AD68" s="236" t="s">
        <v>201</v>
      </c>
      <c r="AE68" s="292" t="s">
        <v>147</v>
      </c>
      <c r="AF68" s="233"/>
      <c r="AG68" s="220">
        <v>41270</v>
      </c>
      <c r="AH68" s="227"/>
      <c r="AI68" s="310" t="s">
        <v>146</v>
      </c>
      <c r="AJ68" s="222"/>
      <c r="AK68" s="243"/>
      <c r="AL68" s="1"/>
      <c r="AM68" s="1"/>
      <c r="AN68" s="1"/>
      <c r="AO68" s="1"/>
      <c r="AP68" s="1"/>
      <c r="AQ68" s="1"/>
    </row>
    <row r="69" spans="2:43" ht="15.5" x14ac:dyDescent="0.35">
      <c r="C69" s="290">
        <v>41118</v>
      </c>
      <c r="D69" s="291"/>
      <c r="E69" s="118" t="s">
        <v>155</v>
      </c>
      <c r="F69" s="236" t="s">
        <v>154</v>
      </c>
      <c r="G69" s="236" t="s">
        <v>154</v>
      </c>
      <c r="H69" s="233"/>
      <c r="I69" s="290">
        <v>41149</v>
      </c>
      <c r="J69" s="291"/>
      <c r="K69" s="118" t="s">
        <v>156</v>
      </c>
      <c r="L69" s="236" t="s">
        <v>147</v>
      </c>
      <c r="M69" s="292" t="s">
        <v>201</v>
      </c>
      <c r="N69" s="233"/>
      <c r="O69" s="290">
        <v>41180</v>
      </c>
      <c r="P69" s="291"/>
      <c r="Q69" s="118" t="s">
        <v>152</v>
      </c>
      <c r="R69" s="236" t="s">
        <v>201</v>
      </c>
      <c r="S69" s="292" t="s">
        <v>147</v>
      </c>
      <c r="T69" s="233"/>
      <c r="U69" s="290">
        <v>41210</v>
      </c>
      <c r="V69" s="291"/>
      <c r="W69" s="118" t="s">
        <v>150</v>
      </c>
      <c r="X69" s="236" t="s">
        <v>201</v>
      </c>
      <c r="Y69" s="292" t="s">
        <v>147</v>
      </c>
      <c r="Z69" s="233"/>
      <c r="AA69" s="290">
        <v>41241</v>
      </c>
      <c r="AB69" s="291"/>
      <c r="AC69" s="118" t="s">
        <v>151</v>
      </c>
      <c r="AD69" s="236"/>
      <c r="AE69" s="292"/>
      <c r="AF69" s="233"/>
      <c r="AG69" s="290">
        <v>41271</v>
      </c>
      <c r="AH69" s="291"/>
      <c r="AI69" s="118" t="s">
        <v>152</v>
      </c>
      <c r="AJ69" s="236" t="s">
        <v>201</v>
      </c>
      <c r="AK69" s="292" t="s">
        <v>147</v>
      </c>
      <c r="AL69" s="1"/>
      <c r="AM69" s="1"/>
      <c r="AN69" s="1"/>
      <c r="AO69" s="1"/>
      <c r="AP69" s="1"/>
      <c r="AQ69" s="1"/>
    </row>
    <row r="70" spans="2:43" ht="15.5" x14ac:dyDescent="0.35">
      <c r="C70" s="290">
        <v>41119</v>
      </c>
      <c r="D70" s="291"/>
      <c r="E70" s="118" t="s">
        <v>150</v>
      </c>
      <c r="F70" s="236" t="s">
        <v>154</v>
      </c>
      <c r="G70" s="236" t="s">
        <v>154</v>
      </c>
      <c r="H70" s="233"/>
      <c r="I70" s="290">
        <v>41150</v>
      </c>
      <c r="J70" s="291"/>
      <c r="K70" s="118" t="s">
        <v>151</v>
      </c>
      <c r="L70" s="236"/>
      <c r="M70" s="292"/>
      <c r="N70" s="233"/>
      <c r="O70" s="290">
        <v>41181</v>
      </c>
      <c r="P70" s="291"/>
      <c r="Q70" s="118" t="s">
        <v>155</v>
      </c>
      <c r="R70" s="236" t="s">
        <v>201</v>
      </c>
      <c r="S70" s="292" t="s">
        <v>147</v>
      </c>
      <c r="T70" s="233"/>
      <c r="U70" s="290">
        <v>41211</v>
      </c>
      <c r="V70" s="291"/>
      <c r="W70" s="118" t="s">
        <v>153</v>
      </c>
      <c r="X70" s="236" t="s">
        <v>201</v>
      </c>
      <c r="Y70" s="292" t="s">
        <v>147</v>
      </c>
      <c r="Z70" s="233"/>
      <c r="AA70" s="220">
        <v>41242</v>
      </c>
      <c r="AB70" s="227"/>
      <c r="AC70" s="310" t="s">
        <v>146</v>
      </c>
      <c r="AD70" s="222"/>
      <c r="AE70" s="243"/>
      <c r="AF70" s="233"/>
      <c r="AG70" s="290">
        <v>41272</v>
      </c>
      <c r="AH70" s="291"/>
      <c r="AI70" s="118" t="s">
        <v>155</v>
      </c>
      <c r="AJ70" s="236" t="s">
        <v>201</v>
      </c>
      <c r="AK70" s="292" t="s">
        <v>147</v>
      </c>
      <c r="AL70" s="1"/>
      <c r="AM70" s="1"/>
      <c r="AN70" s="1"/>
      <c r="AO70" s="1"/>
      <c r="AP70" s="1"/>
      <c r="AQ70" s="1"/>
    </row>
    <row r="71" spans="2:43" ht="15.5" x14ac:dyDescent="0.35">
      <c r="C71" s="290">
        <v>41120</v>
      </c>
      <c r="D71" s="291"/>
      <c r="E71" s="118" t="s">
        <v>153</v>
      </c>
      <c r="F71" s="236" t="s">
        <v>154</v>
      </c>
      <c r="G71" s="236" t="s">
        <v>154</v>
      </c>
      <c r="H71" s="233"/>
      <c r="I71" s="220">
        <v>41151</v>
      </c>
      <c r="J71" s="227"/>
      <c r="K71" s="310" t="s">
        <v>146</v>
      </c>
      <c r="L71" s="222"/>
      <c r="M71" s="243"/>
      <c r="N71" s="233"/>
      <c r="O71" s="290">
        <v>41182</v>
      </c>
      <c r="P71" s="291"/>
      <c r="Q71" s="118" t="s">
        <v>150</v>
      </c>
      <c r="R71" s="236" t="s">
        <v>201</v>
      </c>
      <c r="S71" s="292" t="s">
        <v>147</v>
      </c>
      <c r="T71" s="233"/>
      <c r="U71" s="290">
        <v>41212</v>
      </c>
      <c r="V71" s="291"/>
      <c r="W71" s="118" t="s">
        <v>156</v>
      </c>
      <c r="X71" s="236" t="s">
        <v>201</v>
      </c>
      <c r="Y71" s="292" t="s">
        <v>147</v>
      </c>
      <c r="Z71" s="233"/>
      <c r="AA71" s="290">
        <v>41243</v>
      </c>
      <c r="AB71" s="291"/>
      <c r="AC71" s="118" t="s">
        <v>152</v>
      </c>
      <c r="AD71" s="236" t="s">
        <v>147</v>
      </c>
      <c r="AE71" s="292" t="s">
        <v>201</v>
      </c>
      <c r="AF71" s="233"/>
      <c r="AG71" s="290">
        <v>41273</v>
      </c>
      <c r="AH71" s="291"/>
      <c r="AI71" s="118" t="s">
        <v>150</v>
      </c>
      <c r="AJ71" s="236" t="s">
        <v>201</v>
      </c>
      <c r="AK71" s="292" t="s">
        <v>147</v>
      </c>
      <c r="AL71" s="1"/>
      <c r="AM71" s="1"/>
      <c r="AN71" s="1"/>
      <c r="AO71" s="1"/>
      <c r="AP71" s="1"/>
      <c r="AQ71" s="1"/>
    </row>
    <row r="72" spans="2:43" ht="16" thickBot="1" x14ac:dyDescent="0.4">
      <c r="C72" s="296">
        <v>41121</v>
      </c>
      <c r="D72" s="297"/>
      <c r="E72" s="303" t="s">
        <v>156</v>
      </c>
      <c r="F72" s="301" t="s">
        <v>154</v>
      </c>
      <c r="G72" s="301" t="s">
        <v>154</v>
      </c>
      <c r="H72" s="233"/>
      <c r="I72" s="296">
        <v>41152</v>
      </c>
      <c r="J72" s="297"/>
      <c r="K72" s="303" t="s">
        <v>152</v>
      </c>
      <c r="L72" s="301" t="s">
        <v>201</v>
      </c>
      <c r="M72" s="299" t="s">
        <v>147</v>
      </c>
      <c r="N72" s="233"/>
      <c r="O72" s="296"/>
      <c r="P72" s="300"/>
      <c r="Q72" s="223"/>
      <c r="R72" s="301"/>
      <c r="S72" s="299"/>
      <c r="T72" s="233"/>
      <c r="U72" s="296">
        <v>41213</v>
      </c>
      <c r="V72" s="297"/>
      <c r="W72" s="303" t="s">
        <v>151</v>
      </c>
      <c r="X72" s="301"/>
      <c r="Y72" s="299"/>
      <c r="Z72" s="233"/>
      <c r="AA72" s="296"/>
      <c r="AB72" s="300"/>
      <c r="AC72" s="223"/>
      <c r="AD72" s="301"/>
      <c r="AE72" s="299"/>
      <c r="AF72" s="233"/>
      <c r="AG72" s="296">
        <v>41274</v>
      </c>
      <c r="AH72" s="297"/>
      <c r="AI72" s="303" t="s">
        <v>153</v>
      </c>
      <c r="AJ72" s="301" t="s">
        <v>201</v>
      </c>
      <c r="AK72" s="299" t="s">
        <v>147</v>
      </c>
      <c r="AL72" s="1"/>
      <c r="AM72" s="1"/>
      <c r="AN72" s="1"/>
      <c r="AO72" s="1"/>
      <c r="AP72" s="1"/>
      <c r="AQ72" s="1"/>
    </row>
    <row r="73" spans="2:43" ht="15.5" x14ac:dyDescent="0.35">
      <c r="C73" s="266"/>
      <c r="D73" s="267"/>
      <c r="E73" s="268"/>
      <c r="F73" s="268"/>
      <c r="G73" s="268"/>
      <c r="H73" s="233"/>
      <c r="I73" s="266"/>
      <c r="J73" s="267"/>
      <c r="K73" s="268"/>
      <c r="L73" s="268"/>
      <c r="M73" s="268"/>
      <c r="N73" s="233"/>
      <c r="O73" s="266"/>
      <c r="P73" s="267"/>
      <c r="Q73" s="268"/>
      <c r="R73" s="47"/>
      <c r="S73" s="47"/>
      <c r="T73" s="233"/>
      <c r="U73" s="266"/>
      <c r="V73" s="267"/>
      <c r="W73" s="268"/>
      <c r="X73" s="268"/>
      <c r="Y73" s="268"/>
      <c r="Z73" s="233"/>
      <c r="AA73" s="266"/>
      <c r="AB73" s="267"/>
      <c r="AC73" s="268"/>
      <c r="AD73" s="47"/>
      <c r="AE73" s="47"/>
      <c r="AF73" s="47"/>
      <c r="AG73" s="47"/>
      <c r="AH73" s="47"/>
      <c r="AI73" s="47"/>
      <c r="AJ73" s="47"/>
      <c r="AK73" s="47"/>
      <c r="AL73" s="47"/>
      <c r="AM73" s="47"/>
      <c r="AN73" s="1"/>
      <c r="AO73" s="1"/>
      <c r="AP73" s="1"/>
      <c r="AQ73" s="1"/>
    </row>
    <row r="74" spans="2:43" ht="16" thickBot="1" x14ac:dyDescent="0.4">
      <c r="C74" s="266"/>
      <c r="D74" s="267"/>
      <c r="E74" s="268"/>
      <c r="F74" s="268"/>
      <c r="G74" s="268"/>
      <c r="H74" s="233"/>
      <c r="I74" s="266"/>
      <c r="J74" s="267"/>
      <c r="K74" s="268"/>
      <c r="L74" s="268"/>
      <c r="M74" s="268"/>
      <c r="N74" s="233"/>
      <c r="O74" s="266"/>
      <c r="P74" s="267"/>
      <c r="Q74" s="268"/>
      <c r="R74" s="47"/>
      <c r="S74" s="47"/>
      <c r="T74" s="233"/>
      <c r="U74" s="266"/>
      <c r="V74" s="267"/>
      <c r="W74" s="268"/>
      <c r="X74" s="268"/>
      <c r="Y74" s="268"/>
      <c r="Z74" s="233"/>
      <c r="AA74" s="266"/>
      <c r="AB74" s="267"/>
      <c r="AC74" s="268"/>
      <c r="AD74" s="47"/>
      <c r="AE74" s="47"/>
      <c r="AF74" s="47"/>
      <c r="AG74" s="47"/>
      <c r="AH74" s="47"/>
      <c r="AI74" s="47"/>
      <c r="AJ74" s="47"/>
      <c r="AK74" s="47"/>
      <c r="AL74" s="47"/>
      <c r="AM74" s="47"/>
      <c r="AN74" s="1"/>
      <c r="AO74" s="1"/>
      <c r="AP74" s="1"/>
      <c r="AQ74" s="1"/>
    </row>
    <row r="75" spans="2:43" ht="14" customHeight="1" thickBot="1" x14ac:dyDescent="0.4">
      <c r="C75" s="249" t="s">
        <v>182</v>
      </c>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9"/>
      <c r="AL75" s="1"/>
      <c r="AM75" s="1"/>
      <c r="AN75" s="1"/>
      <c r="AO75" s="1"/>
      <c r="AP75" s="1"/>
      <c r="AQ75" s="1"/>
    </row>
    <row r="76" spans="2:43" ht="15" thickBot="1" x14ac:dyDescent="0.4">
      <c r="C76" s="241"/>
      <c r="D76" s="242"/>
      <c r="E76" s="242"/>
      <c r="F76" s="148" t="s">
        <v>122</v>
      </c>
      <c r="G76" s="149" t="s">
        <v>123</v>
      </c>
      <c r="H76" s="241"/>
      <c r="I76" s="242"/>
      <c r="J76" s="242"/>
      <c r="K76" s="242"/>
      <c r="L76" s="148" t="s">
        <v>122</v>
      </c>
      <c r="M76" s="149" t="s">
        <v>123</v>
      </c>
      <c r="N76" s="241"/>
      <c r="O76" s="242"/>
      <c r="P76" s="242"/>
      <c r="Q76" s="242"/>
      <c r="R76" s="148" t="s">
        <v>122</v>
      </c>
      <c r="S76" s="149" t="s">
        <v>123</v>
      </c>
      <c r="T76" s="241"/>
      <c r="U76" s="242"/>
      <c r="V76" s="242"/>
      <c r="W76" s="242"/>
      <c r="X76" s="148" t="s">
        <v>122</v>
      </c>
      <c r="Y76" s="148" t="s">
        <v>123</v>
      </c>
      <c r="Z76" s="253"/>
      <c r="AA76" s="241"/>
      <c r="AB76" s="242"/>
      <c r="AC76" s="242"/>
      <c r="AD76" s="148" t="s">
        <v>122</v>
      </c>
      <c r="AE76" s="149" t="s">
        <v>123</v>
      </c>
      <c r="AF76" s="242"/>
      <c r="AG76" s="242"/>
      <c r="AH76" s="242"/>
      <c r="AI76" s="242"/>
      <c r="AJ76" s="148" t="s">
        <v>122</v>
      </c>
      <c r="AK76" s="149" t="s">
        <v>123</v>
      </c>
      <c r="AL76" s="1"/>
      <c r="AM76" s="1"/>
      <c r="AN76" s="1"/>
      <c r="AO76" s="1"/>
      <c r="AP76" s="1"/>
      <c r="AQ76" s="1"/>
    </row>
    <row r="77" spans="2:43" x14ac:dyDescent="0.35">
      <c r="B77" s="251" t="s">
        <v>159</v>
      </c>
      <c r="C77" s="145" t="s">
        <v>134</v>
      </c>
      <c r="D77" s="55"/>
      <c r="E77" s="55"/>
      <c r="F77" s="55">
        <f>COUNTIF(F8:F38,"A")</f>
        <v>11</v>
      </c>
      <c r="G77" s="56">
        <f t="shared" ref="G77" si="1">COUNTIF(G8:G38,"A")</f>
        <v>9</v>
      </c>
      <c r="H77" s="145"/>
      <c r="I77" s="55" t="s">
        <v>135</v>
      </c>
      <c r="J77" s="55"/>
      <c r="K77" s="55"/>
      <c r="L77" s="55">
        <f>COUNTIF(L8:L38,"A")</f>
        <v>10</v>
      </c>
      <c r="M77" s="55">
        <f t="shared" ref="M77" si="2">COUNTIF(M8:M38,"A")</f>
        <v>5</v>
      </c>
      <c r="N77" s="145"/>
      <c r="O77" s="55" t="s">
        <v>136</v>
      </c>
      <c r="P77" s="55"/>
      <c r="Q77" s="55"/>
      <c r="R77" s="55">
        <f>COUNTIF(R8:R38,"A")</f>
        <v>10</v>
      </c>
      <c r="S77" s="55">
        <f t="shared" ref="S77" si="3">COUNTIF(S8:S38,"A")</f>
        <v>12</v>
      </c>
      <c r="T77" s="145"/>
      <c r="U77" s="55" t="s">
        <v>137</v>
      </c>
      <c r="V77" s="55"/>
      <c r="W77" s="55"/>
      <c r="X77" s="55">
        <f>COUNTIF(X8:X38,"A")</f>
        <v>9</v>
      </c>
      <c r="Y77" s="55">
        <f t="shared" ref="Y77" si="4">COUNTIF(Y8:Y38,"A")</f>
        <v>11</v>
      </c>
      <c r="Z77" s="56"/>
      <c r="AA77" s="55" t="s">
        <v>138</v>
      </c>
      <c r="AB77" s="55"/>
      <c r="AC77" s="55"/>
      <c r="AD77" s="55">
        <f>COUNTIF(AD8:AD38,"A")</f>
        <v>10</v>
      </c>
      <c r="AE77" s="56">
        <f t="shared" ref="AE77" si="5">COUNTIF(AE8:AE38,"A")</f>
        <v>9</v>
      </c>
      <c r="AF77" s="55"/>
      <c r="AG77" s="55" t="s">
        <v>139</v>
      </c>
      <c r="AH77" s="55"/>
      <c r="AI77" s="55"/>
      <c r="AJ77" s="55">
        <f>COUNTIF(AJ8:AJ38,"A")</f>
        <v>11</v>
      </c>
      <c r="AK77" s="56">
        <f t="shared" ref="AK77" si="6">COUNTIF(AK8:AK38,"A")</f>
        <v>10</v>
      </c>
      <c r="AL77" s="1"/>
      <c r="AM77" s="1"/>
      <c r="AN77" s="1"/>
      <c r="AO77" s="1"/>
      <c r="AP77" s="1"/>
      <c r="AQ77" s="1"/>
    </row>
    <row r="78" spans="2:43" x14ac:dyDescent="0.35">
      <c r="B78" s="50" t="s">
        <v>160</v>
      </c>
      <c r="C78" s="144"/>
      <c r="D78" s="47"/>
      <c r="E78" s="47"/>
      <c r="F78" s="47">
        <f>COUNTIF(F8:F38,"i")</f>
        <v>9</v>
      </c>
      <c r="G78" s="48">
        <f t="shared" ref="G78" si="7">COUNTIF(G8:G38,"i")</f>
        <v>11</v>
      </c>
      <c r="H78" s="144"/>
      <c r="I78" s="47"/>
      <c r="J78" s="47"/>
      <c r="K78" s="47"/>
      <c r="L78" s="47">
        <f>COUNTIF(L8:L38,"i")</f>
        <v>5</v>
      </c>
      <c r="M78" s="47">
        <f t="shared" ref="M78" si="8">COUNTIF(M8:M38,"i")</f>
        <v>10</v>
      </c>
      <c r="N78" s="144"/>
      <c r="O78" s="47"/>
      <c r="P78" s="47"/>
      <c r="Q78" s="47"/>
      <c r="R78" s="47">
        <f>COUNTIF(R8:R38,"i")</f>
        <v>12</v>
      </c>
      <c r="S78" s="47">
        <f t="shared" ref="S78" si="9">COUNTIF(S8:S38,"i")</f>
        <v>10</v>
      </c>
      <c r="T78" s="144"/>
      <c r="U78" s="47"/>
      <c r="V78" s="47"/>
      <c r="W78" s="47"/>
      <c r="X78" s="47">
        <f>COUNTIF(X8:X38,"i")</f>
        <v>11</v>
      </c>
      <c r="Y78" s="47">
        <f t="shared" ref="Y78" si="10">COUNTIF(Y8:Y38,"i")</f>
        <v>9</v>
      </c>
      <c r="Z78" s="48"/>
      <c r="AA78" s="47"/>
      <c r="AB78" s="47"/>
      <c r="AC78" s="47"/>
      <c r="AD78" s="47">
        <f>COUNTIF(AD8:AD38,"i")</f>
        <v>9</v>
      </c>
      <c r="AE78" s="48">
        <f t="shared" ref="AE78" si="11">COUNTIF(AE8:AE38,"i")</f>
        <v>10</v>
      </c>
      <c r="AF78" s="47"/>
      <c r="AG78" s="47"/>
      <c r="AH78" s="47"/>
      <c r="AI78" s="47"/>
      <c r="AJ78" s="47">
        <f>COUNTIF(AJ8:AJ38,"i")</f>
        <v>10</v>
      </c>
      <c r="AK78" s="48">
        <f t="shared" ref="AK78" si="12">COUNTIF(AK8:AK38,"i")</f>
        <v>11</v>
      </c>
      <c r="AL78" s="1"/>
      <c r="AM78" s="1"/>
      <c r="AN78" s="1"/>
      <c r="AO78" s="1"/>
      <c r="AP78" s="1"/>
      <c r="AQ78" s="1"/>
    </row>
    <row r="79" spans="2:43" ht="15" thickBot="1" x14ac:dyDescent="0.4">
      <c r="B79" s="51" t="s">
        <v>161</v>
      </c>
      <c r="C79" s="52"/>
      <c r="D79" s="46"/>
      <c r="E79" s="46"/>
      <c r="F79" s="46">
        <f>COUNTIF(F8:F38,"y")</f>
        <v>0</v>
      </c>
      <c r="G79" s="49">
        <f t="shared" ref="G79" si="13">COUNTIF(G8:G38,"y")</f>
        <v>0</v>
      </c>
      <c r="H79" s="52"/>
      <c r="I79" s="46"/>
      <c r="J79" s="46"/>
      <c r="K79" s="46"/>
      <c r="L79" s="46">
        <f>COUNTIF(L8:L38,"y")</f>
        <v>0</v>
      </c>
      <c r="M79" s="46">
        <f t="shared" ref="M79" si="14">COUNTIF(M8:M38,"y")</f>
        <v>0</v>
      </c>
      <c r="N79" s="52"/>
      <c r="O79" s="46"/>
      <c r="P79" s="46"/>
      <c r="Q79" s="46"/>
      <c r="R79" s="46">
        <f>COUNTIF(R8:R38,"y")</f>
        <v>0</v>
      </c>
      <c r="S79" s="46">
        <f t="shared" ref="S79" si="15">COUNTIF(S8:S38,"y")</f>
        <v>0</v>
      </c>
      <c r="T79" s="52"/>
      <c r="U79" s="46"/>
      <c r="V79" s="46"/>
      <c r="W79" s="46"/>
      <c r="X79" s="46">
        <f>COUNTIF(X8:X38,"y")</f>
        <v>0</v>
      </c>
      <c r="Y79" s="46">
        <f t="shared" ref="Y79" si="16">COUNTIF(Y8:Y38,"y")</f>
        <v>0</v>
      </c>
      <c r="Z79" s="49"/>
      <c r="AA79" s="46"/>
      <c r="AB79" s="46"/>
      <c r="AC79" s="46"/>
      <c r="AD79" s="46">
        <f>COUNTIF(AD8:AD38,"y")</f>
        <v>0</v>
      </c>
      <c r="AE79" s="49">
        <f t="shared" ref="AE79" si="17">COUNTIF(AE8:AE38,"y")</f>
        <v>0</v>
      </c>
      <c r="AF79" s="46"/>
      <c r="AG79" s="46"/>
      <c r="AH79" s="46"/>
      <c r="AI79" s="46"/>
      <c r="AJ79" s="46">
        <f>COUNTIF(AJ8:AJ38,"y")</f>
        <v>0</v>
      </c>
      <c r="AK79" s="49">
        <f t="shared" ref="AK79" si="18">COUNTIF(AK8:AK38,"y")</f>
        <v>0</v>
      </c>
      <c r="AL79" s="1"/>
      <c r="AM79" s="1"/>
      <c r="AN79" s="1"/>
      <c r="AO79" s="1"/>
      <c r="AP79" s="1"/>
      <c r="AQ79" s="1"/>
    </row>
    <row r="80" spans="2:43" x14ac:dyDescent="0.35">
      <c r="B80" s="251" t="s">
        <v>159</v>
      </c>
      <c r="C80" s="144" t="s">
        <v>140</v>
      </c>
      <c r="D80" s="47"/>
      <c r="E80" s="47"/>
      <c r="F80" s="47">
        <f>COUNTIF(F42:F72,"A")</f>
        <v>3</v>
      </c>
      <c r="G80" s="48">
        <f t="shared" ref="G80" si="19">COUNTIF(G42:G72,"A")</f>
        <v>0</v>
      </c>
      <c r="H80" s="144"/>
      <c r="I80" s="47" t="s">
        <v>141</v>
      </c>
      <c r="J80" s="47"/>
      <c r="K80" s="47"/>
      <c r="L80" s="47">
        <f>COUNTIF(L42:L72,"A")</f>
        <v>10</v>
      </c>
      <c r="M80" s="47">
        <f t="shared" ref="M80" si="20">COUNTIF(M42:M72,"A")</f>
        <v>11</v>
      </c>
      <c r="N80" s="144"/>
      <c r="O80" s="47" t="s">
        <v>142</v>
      </c>
      <c r="P80" s="47"/>
      <c r="Q80" s="47"/>
      <c r="R80" s="47">
        <f>COUNTIF(R42:R72,"A")</f>
        <v>10</v>
      </c>
      <c r="S80" s="47">
        <f t="shared" ref="S80" si="21">COUNTIF(S42:S72,"A")</f>
        <v>12</v>
      </c>
      <c r="T80" s="144"/>
      <c r="U80" s="47" t="s">
        <v>143</v>
      </c>
      <c r="V80" s="47"/>
      <c r="W80" s="47"/>
      <c r="X80" s="47">
        <f>COUNTIF(X42:X72,"A")</f>
        <v>10</v>
      </c>
      <c r="Y80" s="47">
        <f t="shared" ref="Y80" si="22">COUNTIF(Y42:Y72,"A")</f>
        <v>12</v>
      </c>
      <c r="Z80" s="48"/>
      <c r="AA80" s="47" t="s">
        <v>144</v>
      </c>
      <c r="AB80" s="47"/>
      <c r="AC80" s="47"/>
      <c r="AD80" s="47">
        <f>COUNTIF(AD42:AD72,"A")</f>
        <v>11</v>
      </c>
      <c r="AE80" s="48">
        <f t="shared" ref="AE80" si="23">COUNTIF(AE42:AE72,"A")</f>
        <v>10</v>
      </c>
      <c r="AF80" s="47"/>
      <c r="AG80" s="47" t="s">
        <v>145</v>
      </c>
      <c r="AH80" s="47"/>
      <c r="AI80" s="47"/>
      <c r="AJ80" s="47">
        <f>COUNTIF(AJ42:AJ72,"A")</f>
        <v>12</v>
      </c>
      <c r="AK80" s="48">
        <f t="shared" ref="AK80" si="24">COUNTIF(AK42:AK72,"A")</f>
        <v>9</v>
      </c>
      <c r="AL80" s="1"/>
      <c r="AM80" s="1"/>
      <c r="AN80" s="1"/>
      <c r="AO80" s="1"/>
      <c r="AP80" s="1"/>
      <c r="AQ80" s="1"/>
    </row>
    <row r="81" spans="2:43" x14ac:dyDescent="0.35">
      <c r="B81" s="50" t="s">
        <v>160</v>
      </c>
      <c r="C81" s="144"/>
      <c r="D81" s="47"/>
      <c r="E81" s="47"/>
      <c r="F81" s="47">
        <f>COUNTIF(F42:F72,"i")</f>
        <v>0</v>
      </c>
      <c r="G81" s="48">
        <f t="shared" ref="G81" si="25">COUNTIF(G42:G72,"i")</f>
        <v>3</v>
      </c>
      <c r="H81" s="144"/>
      <c r="I81" s="47"/>
      <c r="J81" s="47"/>
      <c r="K81" s="47"/>
      <c r="L81" s="47">
        <f>COUNTIF(L42:L72,"i")</f>
        <v>11</v>
      </c>
      <c r="M81" s="47">
        <f t="shared" ref="M81" si="26">COUNTIF(M42:M72,"i")</f>
        <v>10</v>
      </c>
      <c r="N81" s="144"/>
      <c r="O81" s="47"/>
      <c r="P81" s="47"/>
      <c r="Q81" s="47"/>
      <c r="R81" s="47">
        <f>COUNTIF(R42:R72,"i")</f>
        <v>12</v>
      </c>
      <c r="S81" s="47">
        <f t="shared" ref="S81" si="27">COUNTIF(S42:S72,"i")</f>
        <v>10</v>
      </c>
      <c r="T81" s="144"/>
      <c r="U81" s="47"/>
      <c r="V81" s="47"/>
      <c r="W81" s="47"/>
      <c r="X81" s="47">
        <f>COUNTIF(X42:X72,"i")</f>
        <v>12</v>
      </c>
      <c r="Y81" s="47">
        <f t="shared" ref="Y81" si="28">COUNTIF(Y42:Y72,"i")</f>
        <v>10</v>
      </c>
      <c r="Z81" s="48"/>
      <c r="AA81" s="47"/>
      <c r="AB81" s="47"/>
      <c r="AC81" s="47"/>
      <c r="AD81" s="47">
        <f>COUNTIF(AD42:AD72,"i")</f>
        <v>10</v>
      </c>
      <c r="AE81" s="48">
        <f t="shared" ref="AE81" si="29">COUNTIF(AE42:AE72,"i")</f>
        <v>11</v>
      </c>
      <c r="AF81" s="47"/>
      <c r="AG81" s="47"/>
      <c r="AH81" s="47"/>
      <c r="AI81" s="47"/>
      <c r="AJ81" s="47">
        <f>COUNTIF(AJ42:AJ72,"i")</f>
        <v>9</v>
      </c>
      <c r="AK81" s="48">
        <f t="shared" ref="AK81" si="30">COUNTIF(AK42:AK72,"i")</f>
        <v>12</v>
      </c>
      <c r="AL81" s="1"/>
      <c r="AM81" s="1"/>
      <c r="AN81" s="1"/>
      <c r="AO81" s="1"/>
      <c r="AP81" s="1"/>
      <c r="AQ81" s="1"/>
    </row>
    <row r="82" spans="2:43" ht="15" thickBot="1" x14ac:dyDescent="0.4">
      <c r="B82" s="51" t="s">
        <v>161</v>
      </c>
      <c r="C82" s="52"/>
      <c r="D82" s="46"/>
      <c r="E82" s="46"/>
      <c r="F82" s="46">
        <f>COUNTIF(F42:F72,"y")</f>
        <v>0</v>
      </c>
      <c r="G82" s="49">
        <f t="shared" ref="G82" si="31">COUNTIF(G42:G72,"y")</f>
        <v>0</v>
      </c>
      <c r="H82" s="52"/>
      <c r="I82" s="46"/>
      <c r="J82" s="46"/>
      <c r="K82" s="46"/>
      <c r="L82" s="46">
        <f>COUNTIF(L42:L72,"y")</f>
        <v>0</v>
      </c>
      <c r="M82" s="46">
        <f t="shared" ref="M82" si="32">COUNTIF(M42:M72,"y")</f>
        <v>0</v>
      </c>
      <c r="N82" s="52"/>
      <c r="O82" s="46"/>
      <c r="P82" s="46"/>
      <c r="Q82" s="46"/>
      <c r="R82" s="46">
        <f>COUNTIF(R42:R72,"y")</f>
        <v>0</v>
      </c>
      <c r="S82" s="46">
        <f t="shared" ref="S82" si="33">COUNTIF(S42:S72,"y")</f>
        <v>0</v>
      </c>
      <c r="T82" s="52"/>
      <c r="U82" s="46"/>
      <c r="V82" s="46"/>
      <c r="W82" s="46"/>
      <c r="X82" s="46">
        <f>COUNTIF(X42:X72,"y")</f>
        <v>0</v>
      </c>
      <c r="Y82" s="46">
        <f t="shared" ref="Y82" si="34">COUNTIF(Y42:Y72,"y")</f>
        <v>0</v>
      </c>
      <c r="Z82" s="49"/>
      <c r="AA82" s="46"/>
      <c r="AB82" s="46"/>
      <c r="AC82" s="46"/>
      <c r="AD82" s="46">
        <f>COUNTIF(AD42:AD72,"y")</f>
        <v>0</v>
      </c>
      <c r="AE82" s="49">
        <f t="shared" ref="AE82" si="35">COUNTIF(AE42:AE72,"y")</f>
        <v>0</v>
      </c>
      <c r="AF82" s="46"/>
      <c r="AG82" s="46"/>
      <c r="AH82" s="46"/>
      <c r="AI82" s="46"/>
      <c r="AJ82" s="46">
        <f>COUNTIF(AJ42:AJ72,"y")</f>
        <v>0</v>
      </c>
      <c r="AK82" s="49">
        <f t="shared" ref="AK82" si="36">COUNTIF(AK42:AK72,"y")</f>
        <v>0</v>
      </c>
      <c r="AL82" s="1"/>
      <c r="AM82" s="1"/>
      <c r="AN82" s="1"/>
      <c r="AO82" s="1"/>
      <c r="AP82" s="1"/>
      <c r="AQ82" s="1"/>
    </row>
    <row r="83" spans="2:43" x14ac:dyDescent="0.3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row>
    <row r="84" spans="2:43" x14ac:dyDescent="0.3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2:43" x14ac:dyDescent="0.3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2:43" x14ac:dyDescent="0.3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2:43" x14ac:dyDescent="0.3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2:43" x14ac:dyDescent="0.3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2:43" x14ac:dyDescent="0.3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2:43" x14ac:dyDescent="0.3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2:43" x14ac:dyDescent="0.3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2:43" x14ac:dyDescent="0.3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2:43" x14ac:dyDescent="0.3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2:43" x14ac:dyDescent="0.3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2:43" x14ac:dyDescent="0.3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2:43" x14ac:dyDescent="0.3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3:43" x14ac:dyDescent="0.3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3:43" x14ac:dyDescent="0.3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3:43" x14ac:dyDescent="0.3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3:43" x14ac:dyDescent="0.3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3:43" x14ac:dyDescent="0.3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3:43" x14ac:dyDescent="0.3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3:43" x14ac:dyDescent="0.3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3:43" x14ac:dyDescent="0.3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3:43" x14ac:dyDescent="0.3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3:43" x14ac:dyDescent="0.3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3:43" x14ac:dyDescent="0.3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3:43" x14ac:dyDescent="0.3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3:43" x14ac:dyDescent="0.3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3:43" x14ac:dyDescent="0.3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3:43" x14ac:dyDescent="0.3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3:43" x14ac:dyDescent="0.3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3:43" x14ac:dyDescent="0.3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3:43" x14ac:dyDescent="0.3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3:43" x14ac:dyDescent="0.3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3:43" x14ac:dyDescent="0.3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3:43" x14ac:dyDescent="0.3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3:43" x14ac:dyDescent="0.3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3:43" x14ac:dyDescent="0.35">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3:43" x14ac:dyDescent="0.35">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3:43" x14ac:dyDescent="0.35">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3:43" x14ac:dyDescent="0.35">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3:43" x14ac:dyDescent="0.35">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3:43" x14ac:dyDescent="0.35">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3:43" x14ac:dyDescent="0.35">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3:43" x14ac:dyDescent="0.35">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3:43" x14ac:dyDescent="0.3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3:43" x14ac:dyDescent="0.35">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3:43" x14ac:dyDescent="0.35">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3:43" x14ac:dyDescent="0.3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3:43" x14ac:dyDescent="0.3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3:43" x14ac:dyDescent="0.3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3:43" x14ac:dyDescent="0.35">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3:43" x14ac:dyDescent="0.35">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3:43" x14ac:dyDescent="0.35">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3:43" x14ac:dyDescent="0.35">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3:43" x14ac:dyDescent="0.35">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3:43" x14ac:dyDescent="0.35">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3:43" x14ac:dyDescent="0.35">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3:43" x14ac:dyDescent="0.3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3:43" x14ac:dyDescent="0.35">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3:43" x14ac:dyDescent="0.35">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3:43" x14ac:dyDescent="0.35">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3:43" x14ac:dyDescent="0.35">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3:43" x14ac:dyDescent="0.35">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3:43" x14ac:dyDescent="0.35">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3:43" x14ac:dyDescent="0.35">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3:43" x14ac:dyDescent="0.35">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3:43" x14ac:dyDescent="0.35">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3:43" x14ac:dyDescent="0.35">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3:43" x14ac:dyDescent="0.35">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3:43" x14ac:dyDescent="0.35">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3:43" x14ac:dyDescent="0.35">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3:43" x14ac:dyDescent="0.35">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3:43" x14ac:dyDescent="0.35">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3:43" x14ac:dyDescent="0.35">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3:43" x14ac:dyDescent="0.35">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3:43" x14ac:dyDescent="0.35">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3:43" x14ac:dyDescent="0.35">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3:43" x14ac:dyDescent="0.35">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3:43" x14ac:dyDescent="0.35">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3:43" x14ac:dyDescent="0.35">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3:43" x14ac:dyDescent="0.35">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3:43" x14ac:dyDescent="0.35">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3:43" x14ac:dyDescent="0.35">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3:43" x14ac:dyDescent="0.35">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3:43" x14ac:dyDescent="0.35">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3:43" x14ac:dyDescent="0.35">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3:43" x14ac:dyDescent="0.35">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3:43" x14ac:dyDescent="0.35">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3:43" x14ac:dyDescent="0.35">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3:43" x14ac:dyDescent="0.35">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3:43" x14ac:dyDescent="0.35">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3:43" x14ac:dyDescent="0.35">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3:43" x14ac:dyDescent="0.35">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3:43" x14ac:dyDescent="0.35">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3:43" x14ac:dyDescent="0.35">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3:43" x14ac:dyDescent="0.35">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3:43" x14ac:dyDescent="0.35">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3:43" x14ac:dyDescent="0.35">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3:43" x14ac:dyDescent="0.35">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3:43" x14ac:dyDescent="0.35">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3:43" x14ac:dyDescent="0.35">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3:43" x14ac:dyDescent="0.35">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3:43" x14ac:dyDescent="0.35">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3:43" x14ac:dyDescent="0.35">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3:43" x14ac:dyDescent="0.35">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3:43" x14ac:dyDescent="0.35">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3:43" x14ac:dyDescent="0.35">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3:43" x14ac:dyDescent="0.35">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3:43" x14ac:dyDescent="0.35">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3:43" x14ac:dyDescent="0.35">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3:43" x14ac:dyDescent="0.35">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3:43" x14ac:dyDescent="0.35">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3:43" x14ac:dyDescent="0.35">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3:43" x14ac:dyDescent="0.35">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3:43" x14ac:dyDescent="0.35">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3:43" x14ac:dyDescent="0.35">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3:43" x14ac:dyDescent="0.35">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3:43" x14ac:dyDescent="0.35">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3:43" x14ac:dyDescent="0.35">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3:43" x14ac:dyDescent="0.35">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3:43" x14ac:dyDescent="0.35">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3:43" x14ac:dyDescent="0.35">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3:43" x14ac:dyDescent="0.35">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3:43" x14ac:dyDescent="0.35">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3:43" x14ac:dyDescent="0.35">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3:43" x14ac:dyDescent="0.35">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3:43" x14ac:dyDescent="0.35">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3:43" x14ac:dyDescent="0.35">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3:43" x14ac:dyDescent="0.35">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3:43" x14ac:dyDescent="0.35">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3:43" x14ac:dyDescent="0.35">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3:43" x14ac:dyDescent="0.35">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3:43" x14ac:dyDescent="0.35">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3:43" x14ac:dyDescent="0.35">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3:43" x14ac:dyDescent="0.35">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3:43" x14ac:dyDescent="0.35">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3:43" x14ac:dyDescent="0.35">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3:43" x14ac:dyDescent="0.3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3:43" x14ac:dyDescent="0.35">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3:43" x14ac:dyDescent="0.35">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3:43" x14ac:dyDescent="0.35">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3:43" x14ac:dyDescent="0.35">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3:43" x14ac:dyDescent="0.35">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3:43" x14ac:dyDescent="0.35">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3:43" x14ac:dyDescent="0.35">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3:43" x14ac:dyDescent="0.35">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3:43" x14ac:dyDescent="0.35">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3:43" x14ac:dyDescent="0.35">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3:43" x14ac:dyDescent="0.35">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3:43" x14ac:dyDescent="0.35">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3:43" x14ac:dyDescent="0.35">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3:43" x14ac:dyDescent="0.35">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3:43" x14ac:dyDescent="0.35">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3:43" x14ac:dyDescent="0.35">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3:43" x14ac:dyDescent="0.35">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3:43" x14ac:dyDescent="0.3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3:43" x14ac:dyDescent="0.35">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3:43" x14ac:dyDescent="0.35">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3:43" x14ac:dyDescent="0.35">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3:43" x14ac:dyDescent="0.35">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3:43" x14ac:dyDescent="0.35">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3:43" x14ac:dyDescent="0.35">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3:43" x14ac:dyDescent="0.35">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3:43" x14ac:dyDescent="0.35">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3:43" x14ac:dyDescent="0.35">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3:43" x14ac:dyDescent="0.35">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3:43" x14ac:dyDescent="0.35">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3:43" x14ac:dyDescent="0.35">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3:43" x14ac:dyDescent="0.35">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3:43" x14ac:dyDescent="0.35">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3:43" x14ac:dyDescent="0.35">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3:43" x14ac:dyDescent="0.35">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3:43" x14ac:dyDescent="0.35">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3:43" x14ac:dyDescent="0.35">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3:43" x14ac:dyDescent="0.35">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3:43" x14ac:dyDescent="0.35">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3:43" x14ac:dyDescent="0.35">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sheetData>
  <mergeCells count="14">
    <mergeCell ref="AM3:AO4"/>
    <mergeCell ref="C40:G40"/>
    <mergeCell ref="I40:M40"/>
    <mergeCell ref="O40:S40"/>
    <mergeCell ref="U40:Y40"/>
    <mergeCell ref="AA40:AE40"/>
    <mergeCell ref="AG40:AK40"/>
    <mergeCell ref="C3:AK4"/>
    <mergeCell ref="C6:G6"/>
    <mergeCell ref="I6:M6"/>
    <mergeCell ref="O6:S6"/>
    <mergeCell ref="U6:Y6"/>
    <mergeCell ref="AA6:AE6"/>
    <mergeCell ref="AG6:AK6"/>
  </mergeCells>
  <pageMargins left="0.7" right="0.7" top="0.75" bottom="0.75" header="0.3" footer="0.3"/>
  <pageSetup paperSize="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F21B-B6F9-4E5B-A104-9028B2658048}">
  <dimension ref="A2:J216"/>
  <sheetViews>
    <sheetView zoomScaleNormal="100" workbookViewId="0">
      <selection activeCell="B32" sqref="B32"/>
    </sheetView>
  </sheetViews>
  <sheetFormatPr defaultRowHeight="14.5" x14ac:dyDescent="0.35"/>
  <cols>
    <col min="2" max="2" width="15.54296875" customWidth="1"/>
    <col min="3" max="3" width="15" customWidth="1"/>
    <col min="4" max="4" width="19.1796875" customWidth="1"/>
    <col min="5" max="5" width="22.453125" hidden="1" customWidth="1"/>
    <col min="6" max="6" width="18.453125" hidden="1" customWidth="1"/>
    <col min="7" max="7" width="9.1796875" hidden="1" customWidth="1"/>
    <col min="8" max="8" width="12.7265625" hidden="1" customWidth="1"/>
    <col min="9" max="9" width="12.54296875" hidden="1" customWidth="1"/>
    <col min="10" max="10" width="44.26953125" hidden="1" customWidth="1"/>
    <col min="14" max="14" width="9.1796875" customWidth="1"/>
  </cols>
  <sheetData>
    <row r="2" spans="1:10" ht="15" thickBot="1" x14ac:dyDescent="0.4">
      <c r="B2" s="11"/>
      <c r="C2" s="11"/>
      <c r="D2" s="11"/>
    </row>
    <row r="3" spans="1:10" ht="15" thickTop="1" x14ac:dyDescent="0.35">
      <c r="A3" s="11"/>
      <c r="B3" s="211" t="s">
        <v>180</v>
      </c>
      <c r="C3" s="212"/>
      <c r="D3" s="213"/>
    </row>
    <row r="4" spans="1:10" x14ac:dyDescent="0.35">
      <c r="A4" s="11"/>
      <c r="B4" s="214" t="s">
        <v>99</v>
      </c>
      <c r="C4" s="13"/>
      <c r="D4" s="215"/>
    </row>
    <row r="5" spans="1:10" ht="15" thickBot="1" x14ac:dyDescent="0.4">
      <c r="A5" s="11"/>
      <c r="B5" s="216" t="s">
        <v>98</v>
      </c>
      <c r="C5" s="217"/>
      <c r="D5" s="218"/>
    </row>
    <row r="6" spans="1:10" ht="15" thickTop="1" x14ac:dyDescent="0.35">
      <c r="E6" s="2"/>
    </row>
    <row r="8" spans="1:10" x14ac:dyDescent="0.35">
      <c r="E8" s="405" t="s">
        <v>25</v>
      </c>
      <c r="F8" s="405"/>
      <c r="G8" s="405"/>
      <c r="H8" s="405"/>
      <c r="I8" s="405"/>
      <c r="J8" s="405"/>
    </row>
    <row r="9" spans="1:10" x14ac:dyDescent="0.35">
      <c r="E9" s="3"/>
      <c r="F9" s="3"/>
      <c r="G9" s="3" t="s">
        <v>26</v>
      </c>
      <c r="H9" s="3" t="s">
        <v>27</v>
      </c>
      <c r="I9" s="3" t="s">
        <v>28</v>
      </c>
      <c r="J9" s="3"/>
    </row>
    <row r="10" spans="1:10" x14ac:dyDescent="0.35">
      <c r="E10" s="3" t="s">
        <v>213</v>
      </c>
      <c r="F10" s="3" t="s">
        <v>29</v>
      </c>
      <c r="G10" s="3"/>
      <c r="H10" s="396">
        <f>TIEDOT!E18</f>
        <v>15</v>
      </c>
      <c r="I10" s="397">
        <f>H10*169</f>
        <v>2535</v>
      </c>
      <c r="J10" s="3" t="s">
        <v>30</v>
      </c>
    </row>
    <row r="11" spans="1:10" x14ac:dyDescent="0.35">
      <c r="E11" s="3"/>
      <c r="F11" s="3"/>
      <c r="G11" s="3"/>
      <c r="H11" s="398"/>
      <c r="I11" s="398"/>
      <c r="J11" s="3"/>
    </row>
    <row r="12" spans="1:10" x14ac:dyDescent="0.35">
      <c r="E12" s="3" t="s">
        <v>31</v>
      </c>
      <c r="F12" s="3" t="s">
        <v>32</v>
      </c>
      <c r="G12" s="3">
        <v>9</v>
      </c>
      <c r="H12" s="399">
        <f>H10*8*G12</f>
        <v>1080</v>
      </c>
      <c r="I12" s="399"/>
      <c r="J12" s="3" t="s">
        <v>33</v>
      </c>
    </row>
    <row r="13" spans="1:10" x14ac:dyDescent="0.35">
      <c r="E13" s="3" t="s">
        <v>34</v>
      </c>
      <c r="F13" s="3" t="s">
        <v>35</v>
      </c>
      <c r="G13" s="3">
        <v>5.86</v>
      </c>
      <c r="H13" s="399">
        <f>H10*G13*8*0.2</f>
        <v>140.64000000000001</v>
      </c>
      <c r="I13" s="397">
        <f>(I10/159)*G13*8*0.2</f>
        <v>149.48528301886793</v>
      </c>
      <c r="J13" s="3" t="s">
        <v>36</v>
      </c>
    </row>
    <row r="14" spans="1:10" x14ac:dyDescent="0.35">
      <c r="E14" s="3" t="s">
        <v>37</v>
      </c>
      <c r="F14" s="3" t="s">
        <v>38</v>
      </c>
      <c r="G14" s="3"/>
      <c r="H14" s="399"/>
      <c r="I14" s="399"/>
      <c r="J14" s="3" t="s">
        <v>33</v>
      </c>
    </row>
    <row r="15" spans="1:10" x14ac:dyDescent="0.35">
      <c r="E15" s="3" t="s">
        <v>39</v>
      </c>
      <c r="F15" s="3" t="s">
        <v>40</v>
      </c>
      <c r="G15" s="3"/>
      <c r="H15" s="399">
        <f>((H10)+(H13/1715))*222.4</f>
        <v>3354.238096793003</v>
      </c>
      <c r="I15" s="399">
        <f>(I10/25*30)+(I13/1715*222.4)</f>
        <v>3061.3851469057704</v>
      </c>
      <c r="J15" s="6" t="s">
        <v>41</v>
      </c>
    </row>
    <row r="16" spans="1:10" x14ac:dyDescent="0.35">
      <c r="E16" s="3" t="s">
        <v>42</v>
      </c>
      <c r="F16" s="3" t="s">
        <v>43</v>
      </c>
      <c r="G16" s="3"/>
      <c r="H16" s="399">
        <f>H15/2</f>
        <v>1677.1190483965015</v>
      </c>
      <c r="I16" s="399">
        <f>I15/2</f>
        <v>1530.6925734528852</v>
      </c>
      <c r="J16" s="3" t="s">
        <v>43</v>
      </c>
    </row>
    <row r="17" spans="5:10" x14ac:dyDescent="0.35">
      <c r="E17" s="3" t="s">
        <v>44</v>
      </c>
      <c r="F17" s="3" t="s">
        <v>45</v>
      </c>
      <c r="G17" s="3"/>
      <c r="H17" s="399">
        <f>1715*H10+H13</f>
        <v>25865.64</v>
      </c>
      <c r="I17" s="399">
        <f>((12*I10)-(I10/25*30))+I13</f>
        <v>27527.485283018868</v>
      </c>
      <c r="J17" s="3" t="s">
        <v>46</v>
      </c>
    </row>
    <row r="18" spans="5:10" x14ac:dyDescent="0.35">
      <c r="E18" s="3" t="s">
        <v>47</v>
      </c>
      <c r="F18" s="3"/>
      <c r="G18" s="3"/>
      <c r="H18" s="399">
        <f>SUM(H15:H17)+H12</f>
        <v>31976.997145189503</v>
      </c>
      <c r="I18" s="399">
        <f>SUM(I15:I17)+I12</f>
        <v>32119.563003377523</v>
      </c>
      <c r="J18" s="3" t="s">
        <v>47</v>
      </c>
    </row>
    <row r="19" spans="5:10" x14ac:dyDescent="0.35">
      <c r="E19" s="3" t="s">
        <v>15</v>
      </c>
      <c r="F19" s="3"/>
      <c r="G19" s="3"/>
      <c r="H19" s="399">
        <f>H18/1715</f>
        <v>18.645479384950146</v>
      </c>
      <c r="I19" s="399"/>
      <c r="J19" s="3"/>
    </row>
    <row r="20" spans="5:10" x14ac:dyDescent="0.35">
      <c r="E20" s="3"/>
      <c r="F20" s="3"/>
      <c r="G20" s="3"/>
      <c r="H20" s="399"/>
      <c r="I20" s="399"/>
      <c r="J20" s="3"/>
    </row>
    <row r="21" spans="5:10" x14ac:dyDescent="0.35">
      <c r="E21" s="3" t="s">
        <v>48</v>
      </c>
      <c r="F21" s="3"/>
      <c r="G21" s="3"/>
      <c r="H21" s="399">
        <f>H18-I18</f>
        <v>-142.56585818801977</v>
      </c>
      <c r="I21" s="399">
        <f>I18-H18</f>
        <v>142.56585818801977</v>
      </c>
      <c r="J21" s="3"/>
    </row>
    <row r="22" spans="5:10" ht="15" thickBot="1" x14ac:dyDescent="0.4">
      <c r="E22" s="393" t="s">
        <v>49</v>
      </c>
      <c r="F22" s="393"/>
      <c r="G22" s="393"/>
      <c r="H22" s="400">
        <f>H15-I15</f>
        <v>292.85294988723263</v>
      </c>
      <c r="I22" s="400">
        <f>I15-H15</f>
        <v>-292.85294988723263</v>
      </c>
      <c r="J22" s="393"/>
    </row>
    <row r="24" spans="5:10" ht="15" thickBot="1" x14ac:dyDescent="0.4"/>
    <row r="25" spans="5:10" x14ac:dyDescent="0.35">
      <c r="E25" s="402" t="s">
        <v>172</v>
      </c>
      <c r="F25" s="403"/>
      <c r="G25" s="403"/>
      <c r="H25" s="403"/>
      <c r="I25" s="403"/>
      <c r="J25" s="404"/>
    </row>
    <row r="26" spans="5:10" x14ac:dyDescent="0.35">
      <c r="E26" s="3"/>
      <c r="F26" s="3"/>
      <c r="G26" s="3" t="s">
        <v>26</v>
      </c>
      <c r="H26" s="3" t="s">
        <v>27</v>
      </c>
      <c r="I26" s="3" t="s">
        <v>28</v>
      </c>
      <c r="J26" s="3"/>
    </row>
    <row r="27" spans="5:10" x14ac:dyDescent="0.35">
      <c r="E27" s="3" t="s">
        <v>213</v>
      </c>
      <c r="F27" s="3" t="s">
        <v>29</v>
      </c>
      <c r="G27" s="3"/>
      <c r="H27" s="116">
        <f>TIEDOT!E18</f>
        <v>15</v>
      </c>
      <c r="I27" s="5">
        <f>H27*169</f>
        <v>2535</v>
      </c>
      <c r="J27" s="3" t="s">
        <v>30</v>
      </c>
    </row>
    <row r="28" spans="5:10" x14ac:dyDescent="0.35">
      <c r="E28" s="3"/>
      <c r="F28" s="3"/>
      <c r="G28" s="3"/>
      <c r="H28" s="5"/>
      <c r="I28" s="5"/>
      <c r="J28" s="3"/>
    </row>
    <row r="29" spans="5:10" x14ac:dyDescent="0.35">
      <c r="E29" s="3" t="s">
        <v>31</v>
      </c>
      <c r="F29" s="3" t="s">
        <v>32</v>
      </c>
      <c r="G29" s="3">
        <v>9</v>
      </c>
      <c r="H29" s="387">
        <f>H27*8*G29</f>
        <v>1080</v>
      </c>
      <c r="I29" s="387"/>
      <c r="J29" s="3" t="s">
        <v>33</v>
      </c>
    </row>
    <row r="30" spans="5:10" x14ac:dyDescent="0.35">
      <c r="E30" s="3" t="s">
        <v>34</v>
      </c>
      <c r="F30" s="3" t="s">
        <v>35</v>
      </c>
      <c r="G30" s="3">
        <v>7.02</v>
      </c>
      <c r="H30" s="387">
        <f>H27*G30*8*0.2</f>
        <v>168.48000000000002</v>
      </c>
      <c r="I30" s="388">
        <f>(I27/159)*G30*8*0.2</f>
        <v>179.07622641509434</v>
      </c>
      <c r="J30" s="3" t="s">
        <v>36</v>
      </c>
    </row>
    <row r="31" spans="5:10" x14ac:dyDescent="0.35">
      <c r="E31" s="3" t="s">
        <v>37</v>
      </c>
      <c r="F31" s="3" t="s">
        <v>38</v>
      </c>
      <c r="G31" s="3"/>
      <c r="H31" s="387"/>
      <c r="I31" s="387"/>
      <c r="J31" s="3" t="s">
        <v>33</v>
      </c>
    </row>
    <row r="32" spans="5:10" x14ac:dyDescent="0.35">
      <c r="E32" s="3" t="s">
        <v>39</v>
      </c>
      <c r="F32" s="3" t="s">
        <v>40</v>
      </c>
      <c r="G32" s="3"/>
      <c r="H32" s="387">
        <f>((H27)+(H30/1715))*222.4</f>
        <v>3357.8483685131196</v>
      </c>
      <c r="I32" s="387">
        <f>(I27/25*30)+(I30/1715*222.4)</f>
        <v>3065.2224797403596</v>
      </c>
      <c r="J32" s="6" t="s">
        <v>41</v>
      </c>
    </row>
    <row r="33" spans="5:10" x14ac:dyDescent="0.35">
      <c r="E33" s="3" t="s">
        <v>42</v>
      </c>
      <c r="F33" s="3" t="s">
        <v>43</v>
      </c>
      <c r="G33" s="3"/>
      <c r="H33" s="387">
        <f>H32/2</f>
        <v>1678.9241842565598</v>
      </c>
      <c r="I33" s="387">
        <f>I32/2</f>
        <v>1532.6112398701798</v>
      </c>
      <c r="J33" s="3" t="s">
        <v>43</v>
      </c>
    </row>
    <row r="34" spans="5:10" x14ac:dyDescent="0.35">
      <c r="E34" s="3" t="s">
        <v>44</v>
      </c>
      <c r="F34" s="3" t="s">
        <v>45</v>
      </c>
      <c r="G34" s="3"/>
      <c r="H34" s="387">
        <f>1715*H27+H30</f>
        <v>25893.48</v>
      </c>
      <c r="I34" s="387">
        <f>((12*I27)-(I27/25*30))+I30</f>
        <v>27557.076226415094</v>
      </c>
      <c r="J34" s="3" t="s">
        <v>46</v>
      </c>
    </row>
    <row r="35" spans="5:10" x14ac:dyDescent="0.35">
      <c r="E35" s="3" t="s">
        <v>47</v>
      </c>
      <c r="F35" s="3"/>
      <c r="G35" s="3"/>
      <c r="H35" s="387">
        <f>SUM(H32:H34)+H29</f>
        <v>32010.252552769678</v>
      </c>
      <c r="I35" s="387">
        <f>SUM(I32:I34)+I29</f>
        <v>32154.909946025633</v>
      </c>
      <c r="J35" s="3" t="s">
        <v>47</v>
      </c>
    </row>
    <row r="36" spans="5:10" x14ac:dyDescent="0.35">
      <c r="E36" s="3" t="s">
        <v>15</v>
      </c>
      <c r="F36" s="3"/>
      <c r="G36" s="3"/>
      <c r="H36" s="387">
        <f>H35/1715</f>
        <v>18.664870293160163</v>
      </c>
      <c r="I36" s="387"/>
      <c r="J36" s="3"/>
    </row>
    <row r="37" spans="5:10" x14ac:dyDescent="0.35">
      <c r="E37" s="3"/>
      <c r="F37" s="3"/>
      <c r="G37" s="3"/>
      <c r="H37" s="387"/>
      <c r="I37" s="387"/>
      <c r="J37" s="3"/>
    </row>
    <row r="38" spans="5:10" x14ac:dyDescent="0.35">
      <c r="E38" s="3" t="s">
        <v>48</v>
      </c>
      <c r="F38" s="3"/>
      <c r="G38" s="3"/>
      <c r="H38" s="387">
        <f>H35-I35</f>
        <v>-144.65739325595496</v>
      </c>
      <c r="I38" s="387">
        <f>I35-H35</f>
        <v>144.65739325595496</v>
      </c>
      <c r="J38" s="3"/>
    </row>
    <row r="39" spans="5:10" ht="15" thickBot="1" x14ac:dyDescent="0.4">
      <c r="E39" s="393" t="s">
        <v>49</v>
      </c>
      <c r="F39" s="393"/>
      <c r="G39" s="393"/>
      <c r="H39" s="394">
        <f>H32-I32</f>
        <v>292.62588877275994</v>
      </c>
      <c r="I39" s="394">
        <f>I32-H32</f>
        <v>-292.62588877275994</v>
      </c>
      <c r="J39" s="393"/>
    </row>
    <row r="41" spans="5:10" ht="15" thickBot="1" x14ac:dyDescent="0.4"/>
    <row r="42" spans="5:10" x14ac:dyDescent="0.35">
      <c r="E42" s="402" t="s">
        <v>51</v>
      </c>
      <c r="F42" s="403"/>
      <c r="G42" s="403"/>
      <c r="H42" s="403"/>
      <c r="I42" s="403"/>
      <c r="J42" s="404"/>
    </row>
    <row r="43" spans="5:10" x14ac:dyDescent="0.35">
      <c r="E43" s="3"/>
      <c r="F43" s="3"/>
      <c r="G43" s="3" t="s">
        <v>26</v>
      </c>
      <c r="H43" s="3" t="s">
        <v>27</v>
      </c>
      <c r="I43" s="3" t="s">
        <v>28</v>
      </c>
      <c r="J43" s="3"/>
    </row>
    <row r="44" spans="5:10" x14ac:dyDescent="0.35">
      <c r="E44" s="3" t="s">
        <v>213</v>
      </c>
      <c r="F44" s="3" t="s">
        <v>29</v>
      </c>
      <c r="G44" s="3"/>
      <c r="H44" s="4">
        <f>TIEDOT!E18</f>
        <v>15</v>
      </c>
      <c r="I44" s="5">
        <f>H44*169</f>
        <v>2535</v>
      </c>
      <c r="J44" s="3" t="s">
        <v>30</v>
      </c>
    </row>
    <row r="45" spans="5:10" x14ac:dyDescent="0.35">
      <c r="E45" s="3" t="s">
        <v>52</v>
      </c>
      <c r="F45" s="3">
        <v>1715</v>
      </c>
      <c r="G45" s="3"/>
      <c r="H45" s="5"/>
      <c r="I45" s="5"/>
      <c r="J45" s="3"/>
    </row>
    <row r="46" spans="5:10" x14ac:dyDescent="0.35">
      <c r="E46" s="3" t="s">
        <v>53</v>
      </c>
      <c r="F46" s="3"/>
      <c r="G46" s="7"/>
      <c r="H46" s="5"/>
      <c r="I46" s="5"/>
      <c r="J46" s="3"/>
    </row>
    <row r="47" spans="5:10" x14ac:dyDescent="0.35">
      <c r="E47" s="3" t="s">
        <v>54</v>
      </c>
      <c r="F47" s="3"/>
      <c r="G47" s="7"/>
      <c r="H47" s="5"/>
      <c r="I47" s="5"/>
      <c r="J47" s="3"/>
    </row>
    <row r="48" spans="5:10" x14ac:dyDescent="0.35">
      <c r="E48" s="3" t="s">
        <v>55</v>
      </c>
      <c r="F48" s="3" t="s">
        <v>215</v>
      </c>
      <c r="G48" s="8">
        <v>245</v>
      </c>
      <c r="H48" s="388">
        <f>G48*H68</f>
        <v>4443.0750000000007</v>
      </c>
      <c r="I48" s="388">
        <f ca="1">G48*I53</f>
        <v>4557.1540880503144</v>
      </c>
      <c r="J48" s="3"/>
    </row>
    <row r="49" spans="5:10" x14ac:dyDescent="0.35">
      <c r="E49" s="3" t="s">
        <v>31</v>
      </c>
      <c r="F49" s="3" t="s">
        <v>32</v>
      </c>
      <c r="G49" s="3"/>
      <c r="H49" s="387"/>
      <c r="I49" s="387"/>
      <c r="J49" s="3"/>
    </row>
    <row r="50" spans="5:10" x14ac:dyDescent="0.35">
      <c r="E50" s="3" t="s">
        <v>56</v>
      </c>
      <c r="F50" s="3" t="s">
        <v>57</v>
      </c>
      <c r="G50" s="3">
        <v>40</v>
      </c>
      <c r="H50" s="387">
        <f>H68*G50*0.2</f>
        <v>145.08000000000001</v>
      </c>
      <c r="I50" s="388">
        <f ca="1">I53*G50*0.2</f>
        <v>148.80503144654088</v>
      </c>
      <c r="J50" s="3"/>
    </row>
    <row r="51" spans="5:10" x14ac:dyDescent="0.35">
      <c r="E51" s="3" t="s">
        <v>58</v>
      </c>
      <c r="F51" s="3" t="s">
        <v>59</v>
      </c>
      <c r="G51" s="3"/>
      <c r="H51" s="387">
        <f>H53*G51</f>
        <v>0</v>
      </c>
      <c r="I51" s="387">
        <f ca="1">I53*G51</f>
        <v>0</v>
      </c>
      <c r="J51" s="3"/>
    </row>
    <row r="52" spans="5:10" x14ac:dyDescent="0.35">
      <c r="E52" s="3" t="s">
        <v>60</v>
      </c>
      <c r="F52" s="3" t="s">
        <v>61</v>
      </c>
      <c r="G52" s="3">
        <v>52</v>
      </c>
      <c r="H52" s="387">
        <f>G52*H68*2</f>
        <v>1886.0400000000002</v>
      </c>
      <c r="I52" s="387">
        <f ca="1">G52*I53*2</f>
        <v>1934.4654088050315</v>
      </c>
      <c r="J52" s="3"/>
    </row>
    <row r="53" spans="5:10" x14ac:dyDescent="0.35">
      <c r="E53" s="3" t="s">
        <v>62</v>
      </c>
      <c r="F53" s="3"/>
      <c r="G53" s="3"/>
      <c r="H53" s="6">
        <f>(H46+H47+H48)/1715+H44</f>
        <v>17.590714285714284</v>
      </c>
      <c r="I53" s="6">
        <f ca="1">((I46+I47+I48)/1715)+(I44/159)</f>
        <v>18.60062893081761</v>
      </c>
      <c r="J53" s="3"/>
    </row>
    <row r="54" spans="5:10" x14ac:dyDescent="0.35">
      <c r="E54" s="3" t="s">
        <v>63</v>
      </c>
      <c r="F54" s="3"/>
      <c r="G54" s="3"/>
      <c r="H54" s="6"/>
      <c r="I54" s="6">
        <f ca="1">SUM(I46:I52)/1715</f>
        <v>3.8719676549865225</v>
      </c>
      <c r="J54" s="3"/>
    </row>
    <row r="55" spans="5:10" x14ac:dyDescent="0.35">
      <c r="E55" s="3" t="s">
        <v>64</v>
      </c>
      <c r="F55" s="3" t="s">
        <v>65</v>
      </c>
      <c r="G55" s="3"/>
      <c r="H55" s="6">
        <f>SUM(H46:H52)/1715+H44</f>
        <v>18.775040816326531</v>
      </c>
      <c r="I55" s="6"/>
      <c r="J55" s="3"/>
    </row>
    <row r="56" spans="5:10" x14ac:dyDescent="0.35">
      <c r="E56" s="3" t="s">
        <v>66</v>
      </c>
      <c r="F56" s="3" t="s">
        <v>40</v>
      </c>
      <c r="G56" s="3"/>
      <c r="H56" s="387">
        <f>H55*222.4</f>
        <v>4175.5690775510202</v>
      </c>
      <c r="I56" s="387">
        <f>((I44/25)*30)</f>
        <v>3042</v>
      </c>
      <c r="J56" s="6" t="s">
        <v>67</v>
      </c>
    </row>
    <row r="57" spans="5:10" x14ac:dyDescent="0.35">
      <c r="E57" s="3" t="s">
        <v>68</v>
      </c>
      <c r="F57" s="3"/>
      <c r="G57" s="3"/>
      <c r="H57" s="387"/>
      <c r="I57" s="387">
        <f ca="1">I54*222.4</f>
        <v>861.12560646900261</v>
      </c>
      <c r="J57" s="6"/>
    </row>
    <row r="58" spans="5:10" x14ac:dyDescent="0.35">
      <c r="E58" s="3" t="s">
        <v>69</v>
      </c>
      <c r="F58" s="3"/>
      <c r="G58" s="3"/>
      <c r="H58" s="387"/>
      <c r="I58" s="387">
        <f ca="1">I56+I57</f>
        <v>3903.1256064690024</v>
      </c>
      <c r="J58" s="6"/>
    </row>
    <row r="59" spans="5:10" x14ac:dyDescent="0.35">
      <c r="E59" s="3" t="s">
        <v>42</v>
      </c>
      <c r="F59" s="3" t="s">
        <v>43</v>
      </c>
      <c r="G59" s="3"/>
      <c r="H59" s="387">
        <f>H56/2</f>
        <v>2087.7845387755101</v>
      </c>
      <c r="I59" s="387">
        <f ca="1">(I56+I57)/2</f>
        <v>1951.5628032345012</v>
      </c>
      <c r="J59" s="3" t="s">
        <v>43</v>
      </c>
    </row>
    <row r="60" spans="5:10" x14ac:dyDescent="0.35">
      <c r="E60" s="3" t="s">
        <v>44</v>
      </c>
      <c r="F60" s="3" t="s">
        <v>70</v>
      </c>
      <c r="G60" s="3"/>
      <c r="H60" s="387">
        <f>(1715*H44)+H46+H47+H48+H50+H51+H52</f>
        <v>32199.195000000003</v>
      </c>
      <c r="I60" s="387">
        <f ca="1">(((12*I44)-I56)+(I46+I47+I48+I50+I51+I52))</f>
        <v>34018.424528301883</v>
      </c>
      <c r="J60" s="3" t="s">
        <v>46</v>
      </c>
    </row>
    <row r="61" spans="5:10" x14ac:dyDescent="0.35">
      <c r="E61" s="3" t="s">
        <v>47</v>
      </c>
      <c r="F61" s="3"/>
      <c r="G61" s="3"/>
      <c r="H61" s="387">
        <f>SUM(H56:H60)</f>
        <v>38462.54861632653</v>
      </c>
      <c r="I61" s="387">
        <f ca="1">SUM(I56:I60)-I58</f>
        <v>39873.112938005383</v>
      </c>
      <c r="J61" s="3" t="s">
        <v>47</v>
      </c>
    </row>
    <row r="62" spans="5:10" x14ac:dyDescent="0.35">
      <c r="E62" s="3" t="s">
        <v>15</v>
      </c>
      <c r="F62" s="3"/>
      <c r="G62" s="3"/>
      <c r="H62" s="387">
        <f>H61/F45</f>
        <v>22.427142050336169</v>
      </c>
      <c r="I62" s="387"/>
      <c r="J62" s="3"/>
    </row>
    <row r="63" spans="5:10" x14ac:dyDescent="0.35">
      <c r="E63" s="3"/>
      <c r="F63" s="3"/>
      <c r="G63" s="3"/>
      <c r="H63" s="387"/>
      <c r="I63" s="387"/>
      <c r="J63" s="3"/>
    </row>
    <row r="64" spans="5:10" x14ac:dyDescent="0.35">
      <c r="E64" s="3" t="s">
        <v>48</v>
      </c>
      <c r="F64" s="3"/>
      <c r="G64" s="3"/>
      <c r="H64" s="387">
        <f ca="1">H61-I61</f>
        <v>-1410.5643216788521</v>
      </c>
      <c r="I64" s="387">
        <f ca="1">I61-H61</f>
        <v>1410.5643216788521</v>
      </c>
      <c r="J64" s="3"/>
    </row>
    <row r="65" spans="5:10" x14ac:dyDescent="0.35">
      <c r="E65" s="3" t="s">
        <v>49</v>
      </c>
      <c r="F65" s="3"/>
      <c r="G65" s="3"/>
      <c r="H65" s="387">
        <f ca="1">H56-I58</f>
        <v>272.44347108201782</v>
      </c>
      <c r="I65" s="387">
        <f ca="1">I58-H56</f>
        <v>-272.44347108201782</v>
      </c>
      <c r="J65" s="3"/>
    </row>
    <row r="66" spans="5:10" x14ac:dyDescent="0.35">
      <c r="H66" s="389"/>
      <c r="I66" s="389"/>
    </row>
    <row r="67" spans="5:10" x14ac:dyDescent="0.35">
      <c r="E67" s="3" t="s">
        <v>94</v>
      </c>
      <c r="F67" s="3"/>
      <c r="G67" s="3"/>
      <c r="H67" s="387">
        <f>SUM(H46:H47)+(H44*F45)</f>
        <v>25725</v>
      </c>
      <c r="I67" s="387"/>
      <c r="J67" s="3"/>
    </row>
    <row r="68" spans="5:10" ht="15" thickBot="1" x14ac:dyDescent="0.4">
      <c r="E68" s="393" t="s">
        <v>95</v>
      </c>
      <c r="F68" s="393"/>
      <c r="G68" s="393"/>
      <c r="H68" s="401">
        <f>H67/F45*1.209</f>
        <v>18.135000000000002</v>
      </c>
      <c r="I68" s="394"/>
      <c r="J68" s="393"/>
    </row>
    <row r="69" spans="5:10" x14ac:dyDescent="0.35">
      <c r="E69" s="11"/>
      <c r="F69" s="11"/>
      <c r="G69" s="11"/>
      <c r="H69" s="12"/>
      <c r="I69" s="12"/>
      <c r="J69" s="11"/>
    </row>
    <row r="70" spans="5:10" ht="15" thickBot="1" x14ac:dyDescent="0.4"/>
    <row r="71" spans="5:10" x14ac:dyDescent="0.35">
      <c r="E71" s="402" t="s">
        <v>71</v>
      </c>
      <c r="F71" s="403"/>
      <c r="G71" s="403"/>
      <c r="H71" s="403"/>
      <c r="I71" s="403"/>
      <c r="J71" s="404"/>
    </row>
    <row r="72" spans="5:10" x14ac:dyDescent="0.35">
      <c r="E72" s="3"/>
      <c r="F72" s="3"/>
      <c r="G72" s="3" t="s">
        <v>26</v>
      </c>
      <c r="H72" s="3" t="s">
        <v>27</v>
      </c>
      <c r="I72" s="3" t="s">
        <v>28</v>
      </c>
      <c r="J72" s="3"/>
    </row>
    <row r="73" spans="5:10" x14ac:dyDescent="0.35">
      <c r="E73" s="3" t="s">
        <v>213</v>
      </c>
      <c r="F73" s="3" t="s">
        <v>29</v>
      </c>
      <c r="G73" s="3"/>
      <c r="H73" s="116">
        <f>TIEDOT!E18</f>
        <v>15</v>
      </c>
      <c r="I73" s="5">
        <f>H73*169</f>
        <v>2535</v>
      </c>
      <c r="J73" s="3" t="s">
        <v>30</v>
      </c>
    </row>
    <row r="74" spans="5:10" x14ac:dyDescent="0.35">
      <c r="E74" s="3"/>
      <c r="F74" s="3"/>
      <c r="G74" s="3"/>
      <c r="H74" s="5"/>
      <c r="I74" s="5"/>
      <c r="J74" s="3"/>
    </row>
    <row r="75" spans="5:10" x14ac:dyDescent="0.35">
      <c r="E75" s="3" t="s">
        <v>53</v>
      </c>
      <c r="F75" s="3" t="s">
        <v>72</v>
      </c>
      <c r="G75" s="7">
        <v>1.3</v>
      </c>
      <c r="H75" s="388">
        <f>(1715/2)*G75</f>
        <v>1114.75</v>
      </c>
      <c r="I75" s="388">
        <f>(1715/2)*G75</f>
        <v>1114.75</v>
      </c>
      <c r="J75" s="3"/>
    </row>
    <row r="76" spans="5:10" x14ac:dyDescent="0.35">
      <c r="E76" s="3" t="s">
        <v>31</v>
      </c>
      <c r="F76" s="3" t="s">
        <v>32</v>
      </c>
      <c r="G76" s="3">
        <v>9</v>
      </c>
      <c r="H76" s="387">
        <f>H73*8*G76</f>
        <v>1080</v>
      </c>
      <c r="I76" s="387"/>
      <c r="J76" s="3" t="s">
        <v>33</v>
      </c>
    </row>
    <row r="77" spans="5:10" x14ac:dyDescent="0.35">
      <c r="E77" s="3" t="s">
        <v>56</v>
      </c>
      <c r="F77" s="3" t="s">
        <v>73</v>
      </c>
      <c r="G77" s="3">
        <v>2.93</v>
      </c>
      <c r="H77" s="387">
        <f>H79*G77*8*0.2</f>
        <v>73.367200000000011</v>
      </c>
      <c r="I77" s="388">
        <f>I79*G77*8*0.2</f>
        <v>77.789841509433984</v>
      </c>
      <c r="J77" s="3" t="s">
        <v>36</v>
      </c>
    </row>
    <row r="78" spans="5:10" x14ac:dyDescent="0.35">
      <c r="E78" s="3" t="s">
        <v>58</v>
      </c>
      <c r="F78" s="3" t="s">
        <v>73</v>
      </c>
      <c r="G78" s="3">
        <v>2.93</v>
      </c>
      <c r="H78" s="387">
        <f>H79*G78*8</f>
        <v>366.83600000000001</v>
      </c>
      <c r="I78" s="387">
        <f>I79*G78*8</f>
        <v>388.94920754716986</v>
      </c>
      <c r="J78" s="3"/>
    </row>
    <row r="79" spans="5:10" x14ac:dyDescent="0.35">
      <c r="E79" s="3" t="s">
        <v>62</v>
      </c>
      <c r="F79" s="3"/>
      <c r="G79" s="3"/>
      <c r="H79" s="387">
        <f>H75/1715+H73</f>
        <v>15.65</v>
      </c>
      <c r="I79" s="387">
        <f>(I73/159)+(I75/1715)</f>
        <v>16.593396226415095</v>
      </c>
      <c r="J79" s="3"/>
    </row>
    <row r="80" spans="5:10" x14ac:dyDescent="0.35">
      <c r="E80" s="3" t="s">
        <v>63</v>
      </c>
      <c r="F80" s="3" t="s">
        <v>74</v>
      </c>
      <c r="G80" s="3"/>
      <c r="H80" s="387"/>
      <c r="I80" s="387">
        <f>SUM(I75:I78)/1715</f>
        <v>0.92215104901259692</v>
      </c>
      <c r="J80" s="3"/>
    </row>
    <row r="81" spans="5:10" x14ac:dyDescent="0.35">
      <c r="E81" s="3" t="s">
        <v>64</v>
      </c>
      <c r="F81" s="3"/>
      <c r="G81" s="3"/>
      <c r="H81" s="387">
        <f>(H75+H77+H78)/1715+H73</f>
        <v>15.906678250728863</v>
      </c>
      <c r="I81" s="387"/>
      <c r="J81" s="3"/>
    </row>
    <row r="82" spans="5:10" x14ac:dyDescent="0.35">
      <c r="E82" s="3" t="s">
        <v>39</v>
      </c>
      <c r="F82" s="3" t="s">
        <v>40</v>
      </c>
      <c r="G82" s="3"/>
      <c r="H82" s="387">
        <f>H81*222.4</f>
        <v>3537.645242962099</v>
      </c>
      <c r="I82" s="387">
        <f>((I73/25)*30)+(I80*222.4)</f>
        <v>3247.0863933004016</v>
      </c>
      <c r="J82" s="6" t="s">
        <v>75</v>
      </c>
    </row>
    <row r="83" spans="5:10" x14ac:dyDescent="0.35">
      <c r="E83" s="3" t="s">
        <v>42</v>
      </c>
      <c r="F83" s="3" t="s">
        <v>43</v>
      </c>
      <c r="G83" s="3"/>
      <c r="H83" s="387">
        <f>H82/2</f>
        <v>1768.8226214810495</v>
      </c>
      <c r="I83" s="387">
        <f>I82/2</f>
        <v>1623.5431966502008</v>
      </c>
      <c r="J83" s="3" t="s">
        <v>43</v>
      </c>
    </row>
    <row r="84" spans="5:10" x14ac:dyDescent="0.35">
      <c r="E84" s="3" t="s">
        <v>44</v>
      </c>
      <c r="F84" s="3" t="s">
        <v>45</v>
      </c>
      <c r="G84" s="3"/>
      <c r="H84" s="387">
        <f>1715*H73+H75+H77+H78</f>
        <v>27279.9532</v>
      </c>
      <c r="I84" s="387">
        <f>((12*I73)-(I73/25*30))+I75+I77+I78</f>
        <v>28959.489049056603</v>
      </c>
      <c r="J84" s="3" t="s">
        <v>46</v>
      </c>
    </row>
    <row r="85" spans="5:10" x14ac:dyDescent="0.35">
      <c r="E85" s="3" t="s">
        <v>47</v>
      </c>
      <c r="F85" s="3"/>
      <c r="G85" s="3"/>
      <c r="H85" s="387">
        <f>SUM(H82:H84)+H76</f>
        <v>33666.421064443144</v>
      </c>
      <c r="I85" s="387">
        <f>SUM(I82:I84)</f>
        <v>33830.118639007203</v>
      </c>
      <c r="J85" s="3" t="s">
        <v>47</v>
      </c>
    </row>
    <row r="86" spans="5:10" x14ac:dyDescent="0.35">
      <c r="E86" s="3" t="s">
        <v>15</v>
      </c>
      <c r="F86" s="3"/>
      <c r="G86" s="3"/>
      <c r="H86" s="387">
        <f>H85/1715</f>
        <v>19.630566218334195</v>
      </c>
      <c r="I86" s="387"/>
      <c r="J86" s="3"/>
    </row>
    <row r="87" spans="5:10" x14ac:dyDescent="0.35">
      <c r="E87" s="3"/>
      <c r="F87" s="3"/>
      <c r="G87" s="3"/>
      <c r="H87" s="387"/>
      <c r="I87" s="387"/>
      <c r="J87" s="3"/>
    </row>
    <row r="88" spans="5:10" x14ac:dyDescent="0.35">
      <c r="E88" s="3" t="s">
        <v>48</v>
      </c>
      <c r="F88" s="3"/>
      <c r="G88" s="3"/>
      <c r="H88" s="387">
        <f>H85-I85</f>
        <v>-163.69757456405932</v>
      </c>
      <c r="I88" s="387">
        <f>I85-H85</f>
        <v>163.69757456405932</v>
      </c>
      <c r="J88" s="3"/>
    </row>
    <row r="89" spans="5:10" ht="15" thickBot="1" x14ac:dyDescent="0.4">
      <c r="E89" s="393" t="s">
        <v>49</v>
      </c>
      <c r="F89" s="393"/>
      <c r="G89" s="393"/>
      <c r="H89" s="394">
        <f>H82-I82</f>
        <v>290.55884966169742</v>
      </c>
      <c r="I89" s="394">
        <f>I82-H82</f>
        <v>-290.55884966169742</v>
      </c>
      <c r="J89" s="393"/>
    </row>
    <row r="90" spans="5:10" x14ac:dyDescent="0.35">
      <c r="E90" s="11"/>
      <c r="F90" s="11"/>
      <c r="G90" s="11"/>
      <c r="H90" s="117"/>
      <c r="I90" s="117"/>
      <c r="J90" s="11"/>
    </row>
    <row r="91" spans="5:10" ht="15" thickBot="1" x14ac:dyDescent="0.4">
      <c r="E91" s="11"/>
      <c r="F91" s="11"/>
      <c r="G91" s="11"/>
      <c r="H91" s="117"/>
      <c r="I91" s="117"/>
      <c r="J91" s="11"/>
    </row>
    <row r="92" spans="5:10" x14ac:dyDescent="0.35">
      <c r="E92" s="402" t="s">
        <v>174</v>
      </c>
      <c r="F92" s="403"/>
      <c r="G92" s="403"/>
      <c r="H92" s="403"/>
      <c r="I92" s="403"/>
      <c r="J92" s="404"/>
    </row>
    <row r="93" spans="5:10" x14ac:dyDescent="0.35">
      <c r="E93" s="3"/>
      <c r="F93" s="3"/>
      <c r="G93" s="3" t="s">
        <v>26</v>
      </c>
      <c r="H93" s="3" t="s">
        <v>27</v>
      </c>
      <c r="I93" s="3" t="s">
        <v>28</v>
      </c>
      <c r="J93" s="3"/>
    </row>
    <row r="94" spans="5:10" x14ac:dyDescent="0.35">
      <c r="E94" s="3" t="s">
        <v>213</v>
      </c>
      <c r="F94" s="3" t="s">
        <v>29</v>
      </c>
      <c r="G94" s="3"/>
      <c r="H94" s="116">
        <f>TIEDOT!E18</f>
        <v>15</v>
      </c>
      <c r="I94" s="5">
        <f>H94*169</f>
        <v>2535</v>
      </c>
      <c r="J94" s="3" t="s">
        <v>30</v>
      </c>
    </row>
    <row r="95" spans="5:10" x14ac:dyDescent="0.35">
      <c r="E95" s="3"/>
      <c r="F95" s="3"/>
      <c r="G95" s="3"/>
      <c r="H95" s="5"/>
      <c r="I95" s="5"/>
      <c r="J95" s="3"/>
    </row>
    <row r="96" spans="5:10" x14ac:dyDescent="0.35">
      <c r="E96" s="3" t="s">
        <v>53</v>
      </c>
      <c r="F96" s="3" t="s">
        <v>72</v>
      </c>
      <c r="G96" s="7">
        <v>1.3</v>
      </c>
      <c r="H96" s="388">
        <f>(1715/2)*G96</f>
        <v>1114.75</v>
      </c>
      <c r="I96" s="388">
        <f>(1715/2)*G96</f>
        <v>1114.75</v>
      </c>
      <c r="J96" s="3"/>
    </row>
    <row r="97" spans="5:10" x14ac:dyDescent="0.35">
      <c r="E97" s="3" t="s">
        <v>31</v>
      </c>
      <c r="F97" s="3" t="s">
        <v>32</v>
      </c>
      <c r="G97" s="3">
        <v>9</v>
      </c>
      <c r="H97" s="387">
        <f>H94*8*G97</f>
        <v>1080</v>
      </c>
      <c r="I97" s="387"/>
      <c r="J97" s="3" t="s">
        <v>33</v>
      </c>
    </row>
    <row r="98" spans="5:10" x14ac:dyDescent="0.35">
      <c r="E98" s="3" t="s">
        <v>56</v>
      </c>
      <c r="F98" s="3" t="s">
        <v>73</v>
      </c>
      <c r="G98" s="3">
        <v>2.81</v>
      </c>
      <c r="H98" s="387">
        <f>H100*G98*8*0.2</f>
        <v>70.362400000000008</v>
      </c>
      <c r="I98" s="388">
        <f>I100*G98*8*0.2</f>
        <v>74.603909433962272</v>
      </c>
      <c r="J98" s="3" t="s">
        <v>36</v>
      </c>
    </row>
    <row r="99" spans="5:10" x14ac:dyDescent="0.35">
      <c r="E99" s="3" t="s">
        <v>58</v>
      </c>
      <c r="F99" s="3" t="s">
        <v>73</v>
      </c>
      <c r="G99" s="3">
        <v>2.81</v>
      </c>
      <c r="H99" s="387">
        <f>H100*G99*8</f>
        <v>351.81200000000001</v>
      </c>
      <c r="I99" s="387">
        <f>I100*G99*8</f>
        <v>373.01954716981135</v>
      </c>
      <c r="J99" s="3"/>
    </row>
    <row r="100" spans="5:10" x14ac:dyDescent="0.35">
      <c r="E100" s="3" t="s">
        <v>62</v>
      </c>
      <c r="F100" s="3"/>
      <c r="G100" s="3"/>
      <c r="H100" s="387">
        <f>H96/1715+H94</f>
        <v>15.65</v>
      </c>
      <c r="I100" s="387">
        <f>(I94/159)+(I96/1715)</f>
        <v>16.593396226415095</v>
      </c>
      <c r="J100" s="3"/>
    </row>
    <row r="101" spans="5:10" x14ac:dyDescent="0.35">
      <c r="E101" s="3" t="s">
        <v>63</v>
      </c>
      <c r="F101" s="3" t="s">
        <v>74</v>
      </c>
      <c r="G101" s="3"/>
      <c r="H101" s="387"/>
      <c r="I101" s="387">
        <f>SUM(I96:I99)/1715</f>
        <v>0.91100493096429958</v>
      </c>
      <c r="J101" s="3"/>
    </row>
    <row r="102" spans="5:10" x14ac:dyDescent="0.35">
      <c r="E102" s="3" t="s">
        <v>64</v>
      </c>
      <c r="F102" s="3"/>
      <c r="G102" s="3"/>
      <c r="H102" s="387">
        <f>(H96+H98+H99)/1715+H94</f>
        <v>15.89616583090379</v>
      </c>
      <c r="I102" s="387"/>
      <c r="J102" s="3"/>
    </row>
    <row r="103" spans="5:10" x14ac:dyDescent="0.35">
      <c r="E103" s="3" t="s">
        <v>39</v>
      </c>
      <c r="F103" s="3" t="s">
        <v>40</v>
      </c>
      <c r="G103" s="3"/>
      <c r="H103" s="387">
        <f>H102*222.4</f>
        <v>3535.307280793003</v>
      </c>
      <c r="I103" s="387">
        <f>((I94/25)*30)+(I101*222.4)</f>
        <v>3244.6074966464603</v>
      </c>
      <c r="J103" s="6" t="s">
        <v>75</v>
      </c>
    </row>
    <row r="104" spans="5:10" x14ac:dyDescent="0.35">
      <c r="E104" s="3" t="s">
        <v>42</v>
      </c>
      <c r="F104" s="3" t="s">
        <v>43</v>
      </c>
      <c r="G104" s="3"/>
      <c r="H104" s="387">
        <f>H103/2</f>
        <v>1767.6536403965015</v>
      </c>
      <c r="I104" s="387">
        <f>I103/2</f>
        <v>1622.3037483232301</v>
      </c>
      <c r="J104" s="3" t="s">
        <v>43</v>
      </c>
    </row>
    <row r="105" spans="5:10" x14ac:dyDescent="0.35">
      <c r="E105" s="3" t="s">
        <v>44</v>
      </c>
      <c r="F105" s="3" t="s">
        <v>45</v>
      </c>
      <c r="G105" s="3"/>
      <c r="H105" s="387">
        <f>1715*H94+H96+H98+H99</f>
        <v>27261.924400000004</v>
      </c>
      <c r="I105" s="387">
        <f>((12*I94)-(I94/25*30))+I96+I98+I99</f>
        <v>28940.373456603771</v>
      </c>
      <c r="J105" s="3" t="s">
        <v>46</v>
      </c>
    </row>
    <row r="106" spans="5:10" x14ac:dyDescent="0.35">
      <c r="E106" s="3" t="s">
        <v>47</v>
      </c>
      <c r="F106" s="3"/>
      <c r="G106" s="3"/>
      <c r="H106" s="387">
        <f>SUM(H103:H105)+H97</f>
        <v>33644.885321189504</v>
      </c>
      <c r="I106" s="387">
        <f>SUM(I103:I105)</f>
        <v>33807.284701573459</v>
      </c>
      <c r="J106" s="3" t="s">
        <v>47</v>
      </c>
    </row>
    <row r="107" spans="5:10" x14ac:dyDescent="0.35">
      <c r="E107" s="3" t="s">
        <v>15</v>
      </c>
      <c r="F107" s="3"/>
      <c r="G107" s="3"/>
      <c r="H107" s="387">
        <f>H106/1715</f>
        <v>19.618008933638194</v>
      </c>
      <c r="I107" s="387"/>
      <c r="J107" s="3"/>
    </row>
    <row r="108" spans="5:10" x14ac:dyDescent="0.35">
      <c r="E108" s="3"/>
      <c r="F108" s="3"/>
      <c r="G108" s="3"/>
      <c r="H108" s="387"/>
      <c r="I108" s="387"/>
      <c r="J108" s="3"/>
    </row>
    <row r="109" spans="5:10" x14ac:dyDescent="0.35">
      <c r="E109" s="3" t="s">
        <v>48</v>
      </c>
      <c r="F109" s="3"/>
      <c r="G109" s="3"/>
      <c r="H109" s="387">
        <f>H106-I106</f>
        <v>-162.39938038395485</v>
      </c>
      <c r="I109" s="387">
        <f>I106-H106</f>
        <v>162.39938038395485</v>
      </c>
      <c r="J109" s="3"/>
    </row>
    <row r="110" spans="5:10" ht="15" thickBot="1" x14ac:dyDescent="0.4">
      <c r="E110" s="393" t="s">
        <v>49</v>
      </c>
      <c r="F110" s="393"/>
      <c r="G110" s="393"/>
      <c r="H110" s="394">
        <f>H103-I103</f>
        <v>290.6997841465427</v>
      </c>
      <c r="I110" s="394">
        <f>I103-H103</f>
        <v>-290.6997841465427</v>
      </c>
      <c r="J110" s="393"/>
    </row>
    <row r="112" spans="5:10" ht="15" thickBot="1" x14ac:dyDescent="0.4"/>
    <row r="113" spans="5:10" x14ac:dyDescent="0.35">
      <c r="E113" s="402" t="s">
        <v>76</v>
      </c>
      <c r="F113" s="403"/>
      <c r="G113" s="403"/>
      <c r="H113" s="403"/>
      <c r="I113" s="403"/>
      <c r="J113" s="404"/>
    </row>
    <row r="114" spans="5:10" x14ac:dyDescent="0.35">
      <c r="E114" s="118"/>
      <c r="F114" s="118"/>
      <c r="G114" s="118" t="s">
        <v>26</v>
      </c>
      <c r="H114" s="118" t="s">
        <v>27</v>
      </c>
      <c r="I114" s="118" t="s">
        <v>28</v>
      </c>
      <c r="J114" s="118"/>
    </row>
    <row r="115" spans="5:10" x14ac:dyDescent="0.35">
      <c r="E115" s="3" t="s">
        <v>213</v>
      </c>
      <c r="F115" s="118" t="s">
        <v>29</v>
      </c>
      <c r="G115" s="118"/>
      <c r="H115" s="116">
        <f>TIEDOT!E18</f>
        <v>15</v>
      </c>
      <c r="I115" s="119">
        <f>H115*169</f>
        <v>2535</v>
      </c>
      <c r="J115" s="118" t="s">
        <v>30</v>
      </c>
    </row>
    <row r="116" spans="5:10" x14ac:dyDescent="0.35">
      <c r="E116" s="118" t="s">
        <v>77</v>
      </c>
      <c r="F116" s="118">
        <v>1715</v>
      </c>
      <c r="G116" s="118"/>
      <c r="H116" s="119"/>
      <c r="I116" s="119"/>
      <c r="J116" s="118"/>
    </row>
    <row r="117" spans="5:10" x14ac:dyDescent="0.35">
      <c r="E117" s="118" t="s">
        <v>53</v>
      </c>
      <c r="F117" s="118">
        <v>1715</v>
      </c>
      <c r="G117" s="7">
        <v>1.3</v>
      </c>
      <c r="H117" s="390">
        <f>F117/2*G117</f>
        <v>1114.75</v>
      </c>
      <c r="I117" s="390">
        <f>F117/2*G117</f>
        <v>1114.75</v>
      </c>
      <c r="J117" s="118"/>
    </row>
    <row r="118" spans="5:10" x14ac:dyDescent="0.35">
      <c r="E118" s="118" t="s">
        <v>54</v>
      </c>
      <c r="F118" s="118">
        <v>1715</v>
      </c>
      <c r="G118" s="120"/>
      <c r="H118" s="390"/>
      <c r="I118" s="390"/>
      <c r="J118" s="118"/>
    </row>
    <row r="119" spans="5:10" x14ac:dyDescent="0.35">
      <c r="E119" s="118" t="s">
        <v>55</v>
      </c>
      <c r="F119" s="118" t="s">
        <v>215</v>
      </c>
      <c r="G119" s="121">
        <f>1715/7</f>
        <v>245</v>
      </c>
      <c r="H119" s="390">
        <f>G119*H139</f>
        <v>4677.7849999999999</v>
      </c>
      <c r="I119" s="390">
        <f ca="1">G119*I124</f>
        <v>4742.9457547169814</v>
      </c>
      <c r="J119" s="118"/>
    </row>
    <row r="120" spans="5:10" x14ac:dyDescent="0.35">
      <c r="E120" s="118" t="s">
        <v>31</v>
      </c>
      <c r="F120" s="118" t="s">
        <v>32</v>
      </c>
      <c r="G120" s="118"/>
      <c r="H120" s="391"/>
      <c r="I120" s="391"/>
      <c r="J120" s="118"/>
    </row>
    <row r="121" spans="5:10" x14ac:dyDescent="0.35">
      <c r="E121" s="118" t="s">
        <v>56</v>
      </c>
      <c r="F121" s="118" t="s">
        <v>78</v>
      </c>
      <c r="G121" s="118">
        <v>26.6</v>
      </c>
      <c r="H121" s="391">
        <f>H124*G121*0.2</f>
        <v>97.768680000000018</v>
      </c>
      <c r="I121" s="390">
        <f ca="1">I124*G121*0.2</f>
        <v>102.98967924528301</v>
      </c>
      <c r="J121" s="118"/>
    </row>
    <row r="122" spans="5:10" x14ac:dyDescent="0.35">
      <c r="E122" s="118" t="s">
        <v>58</v>
      </c>
      <c r="F122" s="118" t="s">
        <v>78</v>
      </c>
      <c r="G122" s="118">
        <v>26.6</v>
      </c>
      <c r="H122" s="391">
        <f>H124*G122</f>
        <v>488.84340000000003</v>
      </c>
      <c r="I122" s="391">
        <f ca="1">I124*G122</f>
        <v>514.94839622641507</v>
      </c>
      <c r="J122" s="118"/>
    </row>
    <row r="123" spans="5:10" x14ac:dyDescent="0.35">
      <c r="E123" s="118" t="s">
        <v>60</v>
      </c>
      <c r="F123" s="118" t="s">
        <v>79</v>
      </c>
      <c r="G123" s="118">
        <v>58.6</v>
      </c>
      <c r="H123" s="391">
        <f>G123*H124*2</f>
        <v>2153.8513714285714</v>
      </c>
      <c r="I123" s="391">
        <f ca="1">G123*I124*2</f>
        <v>2268.8703773584907</v>
      </c>
      <c r="J123" s="118"/>
    </row>
    <row r="124" spans="5:10" x14ac:dyDescent="0.35">
      <c r="E124" s="118" t="s">
        <v>62</v>
      </c>
      <c r="F124" s="118"/>
      <c r="G124" s="118"/>
      <c r="H124" s="391">
        <f>(H117+H118+H119)/1715+H115</f>
        <v>18.377571428571429</v>
      </c>
      <c r="I124" s="391">
        <f ca="1">((I117+I118+I119)/1715)+(I115/159)</f>
        <v>19.358962264150943</v>
      </c>
      <c r="J124" s="118"/>
    </row>
    <row r="125" spans="5:10" x14ac:dyDescent="0.35">
      <c r="E125" s="118" t="s">
        <v>63</v>
      </c>
      <c r="F125" s="118"/>
      <c r="G125" s="118"/>
      <c r="H125" s="391"/>
      <c r="I125" s="391">
        <f ca="1">SUM(I117:I123)/1715</f>
        <v>5.0988362726222567</v>
      </c>
      <c r="J125" s="118"/>
    </row>
    <row r="126" spans="5:10" x14ac:dyDescent="0.35">
      <c r="E126" s="118" t="s">
        <v>64</v>
      </c>
      <c r="F126" s="118" t="s">
        <v>74</v>
      </c>
      <c r="G126" s="118"/>
      <c r="H126" s="391">
        <f>SUM(H117:H123)/1715+H115</f>
        <v>19.975509301124532</v>
      </c>
      <c r="I126" s="391"/>
      <c r="J126" s="118"/>
    </row>
    <row r="127" spans="5:10" x14ac:dyDescent="0.35">
      <c r="E127" s="118" t="s">
        <v>66</v>
      </c>
      <c r="F127" s="118" t="s">
        <v>40</v>
      </c>
      <c r="G127" s="118"/>
      <c r="H127" s="391">
        <f>H126*222.4</f>
        <v>4442.5532685700964</v>
      </c>
      <c r="I127" s="391">
        <f>((I115/25)*30)</f>
        <v>3042</v>
      </c>
      <c r="J127" s="122" t="s">
        <v>67</v>
      </c>
    </row>
    <row r="128" spans="5:10" x14ac:dyDescent="0.35">
      <c r="E128" s="118" t="s">
        <v>68</v>
      </c>
      <c r="F128" s="118"/>
      <c r="G128" s="118"/>
      <c r="H128" s="391"/>
      <c r="I128" s="391">
        <f ca="1">I125*222.4</f>
        <v>1133.9811870311898</v>
      </c>
      <c r="J128" s="122"/>
    </row>
    <row r="129" spans="5:10" x14ac:dyDescent="0.35">
      <c r="E129" s="118" t="s">
        <v>69</v>
      </c>
      <c r="F129" s="118"/>
      <c r="G129" s="118"/>
      <c r="H129" s="391"/>
      <c r="I129" s="391">
        <f ca="1">I127+I128</f>
        <v>4175.9811870311896</v>
      </c>
      <c r="J129" s="122"/>
    </row>
    <row r="130" spans="5:10" x14ac:dyDescent="0.35">
      <c r="E130" s="118" t="s">
        <v>42</v>
      </c>
      <c r="F130" s="118" t="s">
        <v>43</v>
      </c>
      <c r="G130" s="118"/>
      <c r="H130" s="391">
        <f>H127/2</f>
        <v>2221.2766342850482</v>
      </c>
      <c r="I130" s="391">
        <f ca="1">(I127+I128)/2</f>
        <v>2087.9905935155948</v>
      </c>
      <c r="J130" s="118" t="s">
        <v>43</v>
      </c>
    </row>
    <row r="131" spans="5:10" x14ac:dyDescent="0.35">
      <c r="E131" s="118" t="s">
        <v>44</v>
      </c>
      <c r="F131" s="118" t="s">
        <v>70</v>
      </c>
      <c r="G131" s="118"/>
      <c r="H131" s="391">
        <f>(1715*H115)+H117+H118+H119+H121+H122+H123</f>
        <v>34257.998451428575</v>
      </c>
      <c r="I131" s="391">
        <f ca="1">(((12*I115)-I127)+(I117+I118+I119+I121+I122+I123))</f>
        <v>36122.504207547172</v>
      </c>
      <c r="J131" s="118" t="s">
        <v>46</v>
      </c>
    </row>
    <row r="132" spans="5:10" x14ac:dyDescent="0.35">
      <c r="E132" s="118" t="s">
        <v>47</v>
      </c>
      <c r="F132" s="118"/>
      <c r="G132" s="118"/>
      <c r="H132" s="391">
        <f>SUM(H127:H131)</f>
        <v>40921.828354283716</v>
      </c>
      <c r="I132" s="391">
        <f ca="1">SUM(I127:I131)-I129</f>
        <v>42386.47598809396</v>
      </c>
      <c r="J132" s="118" t="s">
        <v>47</v>
      </c>
    </row>
    <row r="133" spans="5:10" x14ac:dyDescent="0.35">
      <c r="E133" s="118" t="s">
        <v>15</v>
      </c>
      <c r="F133" s="118"/>
      <c r="G133" s="118"/>
      <c r="H133" s="391">
        <f>H132/1715</f>
        <v>23.861124404830154</v>
      </c>
      <c r="I133" s="391"/>
      <c r="J133" s="118"/>
    </row>
    <row r="134" spans="5:10" x14ac:dyDescent="0.35">
      <c r="E134" s="118"/>
      <c r="F134" s="118"/>
      <c r="G134" s="118"/>
      <c r="H134" s="391"/>
      <c r="I134" s="391"/>
      <c r="J134" s="118"/>
    </row>
    <row r="135" spans="5:10" x14ac:dyDescent="0.35">
      <c r="E135" s="118" t="s">
        <v>48</v>
      </c>
      <c r="F135" s="118"/>
      <c r="G135" s="118"/>
      <c r="H135" s="391">
        <f ca="1">H132-I132</f>
        <v>-1464.6476338102439</v>
      </c>
      <c r="I135" s="391">
        <f ca="1">I132-H132</f>
        <v>1464.6476338102439</v>
      </c>
      <c r="J135" s="118"/>
    </row>
    <row r="136" spans="5:10" x14ac:dyDescent="0.35">
      <c r="E136" s="118" t="s">
        <v>49</v>
      </c>
      <c r="F136" s="118"/>
      <c r="G136" s="118"/>
      <c r="H136" s="391">
        <f ca="1">H127-I129</f>
        <v>266.57208153890679</v>
      </c>
      <c r="I136" s="391">
        <f ca="1">I129-H127</f>
        <v>-266.57208153890679</v>
      </c>
      <c r="J136" s="118"/>
    </row>
    <row r="137" spans="5:10" x14ac:dyDescent="0.35">
      <c r="E137" s="1"/>
      <c r="F137" s="1"/>
      <c r="G137" s="1"/>
      <c r="H137" s="392"/>
      <c r="I137" s="392"/>
      <c r="J137" s="1"/>
    </row>
    <row r="138" spans="5:10" x14ac:dyDescent="0.35">
      <c r="E138" s="118" t="s">
        <v>94</v>
      </c>
      <c r="F138" s="118"/>
      <c r="G138" s="118"/>
      <c r="H138" s="391">
        <f>SUM(H117:H118)+(H115*F116)</f>
        <v>26839.75</v>
      </c>
      <c r="I138" s="391"/>
      <c r="J138" s="118"/>
    </row>
    <row r="139" spans="5:10" ht="15" thickBot="1" x14ac:dyDescent="0.4">
      <c r="E139" s="303" t="s">
        <v>95</v>
      </c>
      <c r="F139" s="303"/>
      <c r="G139" s="303"/>
      <c r="H139" s="395">
        <f>H138/F116*1.22</f>
        <v>19.093</v>
      </c>
      <c r="I139" s="395"/>
      <c r="J139" s="303"/>
    </row>
    <row r="141" spans="5:10" ht="15" thickBot="1" x14ac:dyDescent="0.4"/>
    <row r="142" spans="5:10" x14ac:dyDescent="0.35">
      <c r="E142" s="402" t="s">
        <v>80</v>
      </c>
      <c r="F142" s="403"/>
      <c r="G142" s="403"/>
      <c r="H142" s="403"/>
      <c r="I142" s="403"/>
      <c r="J142" s="404"/>
    </row>
    <row r="143" spans="5:10" x14ac:dyDescent="0.35">
      <c r="E143" s="3"/>
      <c r="F143" s="3"/>
      <c r="G143" s="3" t="s">
        <v>26</v>
      </c>
      <c r="H143" s="3" t="s">
        <v>27</v>
      </c>
      <c r="I143" s="3" t="s">
        <v>28</v>
      </c>
      <c r="J143" s="3"/>
    </row>
    <row r="144" spans="5:10" x14ac:dyDescent="0.35">
      <c r="E144" s="3" t="s">
        <v>213</v>
      </c>
      <c r="F144" s="3" t="s">
        <v>29</v>
      </c>
      <c r="G144" s="3"/>
      <c r="H144" s="116">
        <f>TIEDOT!E18</f>
        <v>15</v>
      </c>
      <c r="I144" s="5">
        <f>H144*169</f>
        <v>2535</v>
      </c>
      <c r="J144" s="3" t="s">
        <v>30</v>
      </c>
    </row>
    <row r="145" spans="5:10" x14ac:dyDescent="0.35">
      <c r="E145" s="3"/>
      <c r="F145" s="3"/>
      <c r="G145" s="3"/>
      <c r="H145" s="5"/>
      <c r="I145" s="5"/>
      <c r="J145" s="3"/>
    </row>
    <row r="146" spans="5:10" x14ac:dyDescent="0.35">
      <c r="E146" s="3" t="s">
        <v>53</v>
      </c>
      <c r="F146" s="3" t="s">
        <v>81</v>
      </c>
      <c r="G146" s="7">
        <v>1.3</v>
      </c>
      <c r="H146" s="388">
        <f>(1691/3)*G146</f>
        <v>732.76666666666665</v>
      </c>
      <c r="I146" s="388">
        <f>(1691/3)*G146</f>
        <v>732.76666666666665</v>
      </c>
      <c r="J146" s="3"/>
    </row>
    <row r="147" spans="5:10" x14ac:dyDescent="0.35">
      <c r="E147" s="3" t="s">
        <v>54</v>
      </c>
      <c r="F147" s="3" t="s">
        <v>81</v>
      </c>
      <c r="G147" s="7">
        <v>2.4300000000000002</v>
      </c>
      <c r="H147" s="388">
        <f>(1691/3)*G147</f>
        <v>1369.71</v>
      </c>
      <c r="I147" s="388">
        <f>(1691/3)*G147</f>
        <v>1369.71</v>
      </c>
      <c r="J147" s="3"/>
    </row>
    <row r="148" spans="5:10" x14ac:dyDescent="0.35">
      <c r="E148" s="3" t="s">
        <v>55</v>
      </c>
      <c r="F148" s="3"/>
      <c r="G148" s="8"/>
      <c r="H148" s="388"/>
      <c r="I148" s="388"/>
      <c r="J148" s="3"/>
    </row>
    <row r="149" spans="5:10" x14ac:dyDescent="0.35">
      <c r="E149" s="3" t="s">
        <v>31</v>
      </c>
      <c r="F149" s="3" t="s">
        <v>32</v>
      </c>
      <c r="G149" s="3">
        <v>72</v>
      </c>
      <c r="H149" s="387">
        <f>G149*H153</f>
        <v>1169.52</v>
      </c>
      <c r="I149" s="387"/>
      <c r="J149" s="3"/>
    </row>
    <row r="150" spans="5:10" x14ac:dyDescent="0.35">
      <c r="E150" s="3" t="s">
        <v>56</v>
      </c>
      <c r="F150" s="3" t="s">
        <v>82</v>
      </c>
      <c r="G150" s="3">
        <v>18.7</v>
      </c>
      <c r="H150" s="387">
        <f>H153*G150*0.2</f>
        <v>60.750066666666662</v>
      </c>
      <c r="I150" s="388">
        <f>I153*G150*0.2</f>
        <v>65.985272468638001</v>
      </c>
      <c r="J150" s="3"/>
    </row>
    <row r="151" spans="5:10" x14ac:dyDescent="0.35">
      <c r="E151" s="3" t="s">
        <v>58</v>
      </c>
      <c r="F151" s="3" t="s">
        <v>83</v>
      </c>
      <c r="G151" s="3">
        <v>31.24</v>
      </c>
      <c r="H151" s="387">
        <f>H153*G151</f>
        <v>507.44173333333327</v>
      </c>
      <c r="I151" s="387">
        <f>I153*G151</f>
        <v>551.17109944391734</v>
      </c>
      <c r="J151" s="3"/>
    </row>
    <row r="152" spans="5:10" x14ac:dyDescent="0.35">
      <c r="E152" s="3" t="s">
        <v>60</v>
      </c>
      <c r="F152" s="3"/>
      <c r="G152" s="3"/>
      <c r="H152" s="387"/>
      <c r="I152" s="387"/>
      <c r="J152" s="3"/>
    </row>
    <row r="153" spans="5:10" x14ac:dyDescent="0.35">
      <c r="E153" s="3" t="s">
        <v>62</v>
      </c>
      <c r="F153" s="3"/>
      <c r="G153" s="3"/>
      <c r="H153" s="6">
        <f>(H146+H147+H148)/1691+H144</f>
        <v>16.243333333333332</v>
      </c>
      <c r="I153" s="6">
        <f>((I146+I147+I148)/1632)+(I144/155)</f>
        <v>17.64312098091925</v>
      </c>
      <c r="J153" s="3"/>
    </row>
    <row r="154" spans="5:10" x14ac:dyDescent="0.35">
      <c r="E154" s="3" t="s">
        <v>63</v>
      </c>
      <c r="F154" s="3"/>
      <c r="G154" s="3"/>
      <c r="H154" s="6"/>
      <c r="I154" s="6">
        <f>SUM(I146+I147+I150+I151+I152)/1691</f>
        <v>1.6082986626725142</v>
      </c>
      <c r="J154" s="3"/>
    </row>
    <row r="155" spans="5:10" x14ac:dyDescent="0.35">
      <c r="E155" s="3" t="s">
        <v>64</v>
      </c>
      <c r="F155" s="3" t="s">
        <v>65</v>
      </c>
      <c r="G155" s="3"/>
      <c r="H155" s="6">
        <f>SUM(H146+H147+H150+H151+H152)/1691+H144</f>
        <v>16.579342676917012</v>
      </c>
      <c r="I155" s="6"/>
      <c r="J155" s="3"/>
    </row>
    <row r="156" spans="5:10" x14ac:dyDescent="0.35">
      <c r="E156" s="3" t="s">
        <v>39</v>
      </c>
      <c r="F156" s="3" t="s">
        <v>40</v>
      </c>
      <c r="G156" s="3"/>
      <c r="H156" s="387">
        <f>H155*222.4</f>
        <v>3687.2458113463435</v>
      </c>
      <c r="I156" s="387">
        <f>((I144/25)*30)+(I154*222.4)</f>
        <v>3399.6856225783672</v>
      </c>
      <c r="J156" s="6" t="s">
        <v>67</v>
      </c>
    </row>
    <row r="157" spans="5:10" x14ac:dyDescent="0.35">
      <c r="E157" s="3" t="s">
        <v>42</v>
      </c>
      <c r="F157" s="3" t="s">
        <v>43</v>
      </c>
      <c r="G157" s="3"/>
      <c r="H157" s="387">
        <f>H156/2</f>
        <v>1843.6229056731718</v>
      </c>
      <c r="I157" s="387">
        <f>I156/2</f>
        <v>1699.8428112891836</v>
      </c>
      <c r="J157" s="3" t="s">
        <v>43</v>
      </c>
    </row>
    <row r="158" spans="5:10" x14ac:dyDescent="0.35">
      <c r="E158" s="3" t="s">
        <v>44</v>
      </c>
      <c r="F158" s="3" t="s">
        <v>84</v>
      </c>
      <c r="G158" s="3"/>
      <c r="H158" s="387">
        <f>1689*H144+H146+H147+H148+H150+H151+H152</f>
        <v>28005.668466666666</v>
      </c>
      <c r="I158" s="387">
        <f>((12*I144)-(I144/25*30))+I146+I147+I148+I150+I151+I152</f>
        <v>30097.633038579221</v>
      </c>
      <c r="J158" s="3" t="s">
        <v>46</v>
      </c>
    </row>
    <row r="159" spans="5:10" x14ac:dyDescent="0.35">
      <c r="E159" s="3" t="s">
        <v>47</v>
      </c>
      <c r="F159" s="3"/>
      <c r="G159" s="3"/>
      <c r="H159" s="387">
        <f>SUM(H156:H158)+H149</f>
        <v>34706.057183686178</v>
      </c>
      <c r="I159" s="387">
        <f>SUM(I156:I158)</f>
        <v>35197.161472446773</v>
      </c>
      <c r="J159" s="3" t="s">
        <v>47</v>
      </c>
    </row>
    <row r="160" spans="5:10" x14ac:dyDescent="0.35">
      <c r="E160" s="3" t="s">
        <v>175</v>
      </c>
      <c r="F160" s="3"/>
      <c r="G160" s="3"/>
      <c r="H160" s="387">
        <f>H159/1691</f>
        <v>20.523984141742268</v>
      </c>
      <c r="I160" s="387"/>
      <c r="J160" s="3"/>
    </row>
    <row r="161" spans="5:10" x14ac:dyDescent="0.35">
      <c r="E161" s="3"/>
      <c r="F161" s="3"/>
      <c r="G161" s="3"/>
      <c r="H161" s="387"/>
      <c r="I161" s="387"/>
      <c r="J161" s="3"/>
    </row>
    <row r="162" spans="5:10" x14ac:dyDescent="0.35">
      <c r="E162" s="3" t="s">
        <v>48</v>
      </c>
      <c r="F162" s="3"/>
      <c r="G162" s="3"/>
      <c r="H162" s="387">
        <f>H159-I159</f>
        <v>-491.1042887605945</v>
      </c>
      <c r="I162" s="387">
        <f>I159-H159</f>
        <v>491.1042887605945</v>
      </c>
      <c r="J162" s="3"/>
    </row>
    <row r="163" spans="5:10" ht="15" thickBot="1" x14ac:dyDescent="0.4">
      <c r="E163" s="393" t="s">
        <v>49</v>
      </c>
      <c r="F163" s="393"/>
      <c r="G163" s="393"/>
      <c r="H163" s="394">
        <f>H156-I156</f>
        <v>287.56018876797634</v>
      </c>
      <c r="I163" s="394">
        <f>I156-H156</f>
        <v>-287.56018876797634</v>
      </c>
      <c r="J163" s="393"/>
    </row>
    <row r="165" spans="5:10" ht="15" thickBot="1" x14ac:dyDescent="0.4"/>
    <row r="166" spans="5:10" x14ac:dyDescent="0.35">
      <c r="E166" s="402" t="s">
        <v>173</v>
      </c>
      <c r="F166" s="403"/>
      <c r="G166" s="403"/>
      <c r="H166" s="403"/>
      <c r="I166" s="403"/>
      <c r="J166" s="404"/>
    </row>
    <row r="167" spans="5:10" x14ac:dyDescent="0.35">
      <c r="E167" s="3"/>
      <c r="F167" s="3"/>
      <c r="G167" s="3" t="s">
        <v>26</v>
      </c>
      <c r="H167" s="3" t="s">
        <v>27</v>
      </c>
      <c r="I167" s="3" t="s">
        <v>28</v>
      </c>
      <c r="J167" s="3"/>
    </row>
    <row r="168" spans="5:10" x14ac:dyDescent="0.35">
      <c r="E168" s="3" t="s">
        <v>213</v>
      </c>
      <c r="F168" s="3" t="s">
        <v>29</v>
      </c>
      <c r="G168" s="3"/>
      <c r="H168" s="116">
        <f>TIEDOT!E18</f>
        <v>15</v>
      </c>
      <c r="I168" s="5">
        <f>H168*169</f>
        <v>2535</v>
      </c>
      <c r="J168" s="3" t="s">
        <v>30</v>
      </c>
    </row>
    <row r="169" spans="5:10" x14ac:dyDescent="0.35">
      <c r="E169" s="3"/>
      <c r="F169" s="3"/>
      <c r="G169" s="3"/>
      <c r="H169" s="5"/>
      <c r="I169" s="5"/>
      <c r="J169" s="3"/>
    </row>
    <row r="170" spans="5:10" x14ac:dyDescent="0.35">
      <c r="E170" s="3" t="s">
        <v>53</v>
      </c>
      <c r="F170" s="3" t="s">
        <v>81</v>
      </c>
      <c r="G170" s="7">
        <v>1.3</v>
      </c>
      <c r="H170" s="388">
        <f>(1691/3)*G170</f>
        <v>732.76666666666665</v>
      </c>
      <c r="I170" s="388">
        <f>(1691/3)*G170</f>
        <v>732.76666666666665</v>
      </c>
      <c r="J170" s="3"/>
    </row>
    <row r="171" spans="5:10" x14ac:dyDescent="0.35">
      <c r="E171" s="3" t="s">
        <v>54</v>
      </c>
      <c r="F171" s="3" t="s">
        <v>81</v>
      </c>
      <c r="G171" s="7">
        <v>2.4300000000000002</v>
      </c>
      <c r="H171" s="388">
        <f>(1691/3)*G171</f>
        <v>1369.71</v>
      </c>
      <c r="I171" s="388">
        <f>(1691/3)*G171</f>
        <v>1369.71</v>
      </c>
      <c r="J171" s="3"/>
    </row>
    <row r="172" spans="5:10" x14ac:dyDescent="0.35">
      <c r="E172" s="3" t="s">
        <v>55</v>
      </c>
      <c r="F172" s="3"/>
      <c r="G172" s="8"/>
      <c r="H172" s="388"/>
      <c r="I172" s="388"/>
      <c r="J172" s="3"/>
    </row>
    <row r="173" spans="5:10" x14ac:dyDescent="0.35">
      <c r="E173" s="3" t="s">
        <v>31</v>
      </c>
      <c r="F173" s="3" t="s">
        <v>32</v>
      </c>
      <c r="G173" s="3">
        <v>72</v>
      </c>
      <c r="H173" s="387">
        <f>G173*H177</f>
        <v>1169.52</v>
      </c>
      <c r="I173" s="387"/>
      <c r="J173" s="3"/>
    </row>
    <row r="174" spans="5:10" x14ac:dyDescent="0.35">
      <c r="E174" s="3" t="s">
        <v>56</v>
      </c>
      <c r="F174" s="3" t="s">
        <v>82</v>
      </c>
      <c r="G174" s="3">
        <v>18.7</v>
      </c>
      <c r="H174" s="387">
        <f>H177*G174*0.2</f>
        <v>60.750066666666662</v>
      </c>
      <c r="I174" s="388">
        <f>I177*G174*0.2</f>
        <v>65.985272468638001</v>
      </c>
      <c r="J174" s="3"/>
    </row>
    <row r="175" spans="5:10" x14ac:dyDescent="0.35">
      <c r="E175" s="3" t="s">
        <v>58</v>
      </c>
      <c r="F175" s="3" t="s">
        <v>83</v>
      </c>
      <c r="G175" s="3">
        <v>37.299999999999997</v>
      </c>
      <c r="H175" s="387">
        <f>H177*G175</f>
        <v>605.87633333333326</v>
      </c>
      <c r="I175" s="387">
        <f>I177*G175</f>
        <v>658.08841258828795</v>
      </c>
      <c r="J175" s="3"/>
    </row>
    <row r="176" spans="5:10" x14ac:dyDescent="0.35">
      <c r="E176" s="3" t="s">
        <v>60</v>
      </c>
      <c r="F176" s="3"/>
      <c r="G176" s="3"/>
      <c r="H176" s="387"/>
      <c r="I176" s="387"/>
      <c r="J176" s="3"/>
    </row>
    <row r="177" spans="5:10" x14ac:dyDescent="0.35">
      <c r="E177" s="3" t="s">
        <v>62</v>
      </c>
      <c r="F177" s="3"/>
      <c r="G177" s="3"/>
      <c r="H177" s="387">
        <f>(H170+H171+H172)/1691+H168</f>
        <v>16.243333333333332</v>
      </c>
      <c r="I177" s="387">
        <f>((I170+I171+I172)/1632)+(I168/155)</f>
        <v>17.64312098091925</v>
      </c>
      <c r="J177" s="3"/>
    </row>
    <row r="178" spans="5:10" x14ac:dyDescent="0.35">
      <c r="E178" s="3" t="s">
        <v>63</v>
      </c>
      <c r="F178" s="3"/>
      <c r="G178" s="3"/>
      <c r="H178" s="387"/>
      <c r="I178" s="387">
        <f>SUM(I170+I171+I174+I175+I176)/1691</f>
        <v>1.6715259324208116</v>
      </c>
      <c r="J178" s="3"/>
    </row>
    <row r="179" spans="5:10" x14ac:dyDescent="0.35">
      <c r="E179" s="3" t="s">
        <v>64</v>
      </c>
      <c r="F179" s="3" t="s">
        <v>65</v>
      </c>
      <c r="G179" s="3"/>
      <c r="H179" s="387">
        <f>SUM(H170+H171+H174+H175+H176)/1691+H168</f>
        <v>16.637553558052435</v>
      </c>
      <c r="I179" s="387"/>
      <c r="J179" s="3"/>
    </row>
    <row r="180" spans="5:10" x14ac:dyDescent="0.35">
      <c r="E180" s="3" t="s">
        <v>39</v>
      </c>
      <c r="F180" s="3" t="s">
        <v>40</v>
      </c>
      <c r="G180" s="3"/>
      <c r="H180" s="387">
        <f>H179*222.4</f>
        <v>3700.1919113108615</v>
      </c>
      <c r="I180" s="387">
        <f>((I168/25)*30)+(I178*222.4)</f>
        <v>3413.7473673703885</v>
      </c>
      <c r="J180" s="6" t="s">
        <v>67</v>
      </c>
    </row>
    <row r="181" spans="5:10" x14ac:dyDescent="0.35">
      <c r="E181" s="3" t="s">
        <v>42</v>
      </c>
      <c r="F181" s="3" t="s">
        <v>43</v>
      </c>
      <c r="G181" s="3"/>
      <c r="H181" s="387">
        <f>H180/2</f>
        <v>1850.0959556554308</v>
      </c>
      <c r="I181" s="387">
        <f>I180/2</f>
        <v>1706.8736836851942</v>
      </c>
      <c r="J181" s="3" t="s">
        <v>43</v>
      </c>
    </row>
    <row r="182" spans="5:10" x14ac:dyDescent="0.35">
      <c r="E182" s="3" t="s">
        <v>44</v>
      </c>
      <c r="F182" s="3" t="s">
        <v>84</v>
      </c>
      <c r="G182" s="3"/>
      <c r="H182" s="387">
        <f>1691*H168+H170+H171+H172+H174+H175+H176</f>
        <v>28134.103066666667</v>
      </c>
      <c r="I182" s="387">
        <f>((12*I168)-(I168/25*30))+I170+I171+I172+I174+I175+I176</f>
        <v>30204.550351723592</v>
      </c>
      <c r="J182" s="3" t="s">
        <v>46</v>
      </c>
    </row>
    <row r="183" spans="5:10" x14ac:dyDescent="0.35">
      <c r="E183" s="3" t="s">
        <v>47</v>
      </c>
      <c r="F183" s="3"/>
      <c r="G183" s="3"/>
      <c r="H183" s="387">
        <f>SUM(H180:H182)+H173</f>
        <v>34853.910933632957</v>
      </c>
      <c r="I183" s="387">
        <f>SUM(I180:I182)</f>
        <v>35325.171402779175</v>
      </c>
      <c r="J183" s="3" t="s">
        <v>47</v>
      </c>
    </row>
    <row r="184" spans="5:10" x14ac:dyDescent="0.35">
      <c r="E184" s="3" t="s">
        <v>175</v>
      </c>
      <c r="F184" s="3"/>
      <c r="G184" s="3"/>
      <c r="H184" s="387">
        <f>H183/1691</f>
        <v>20.611419830652252</v>
      </c>
      <c r="I184" s="387"/>
      <c r="J184" s="3"/>
    </row>
    <row r="185" spans="5:10" x14ac:dyDescent="0.35">
      <c r="E185" s="3"/>
      <c r="F185" s="3"/>
      <c r="G185" s="3"/>
      <c r="H185" s="387"/>
      <c r="I185" s="387"/>
      <c r="J185" s="3"/>
    </row>
    <row r="186" spans="5:10" x14ac:dyDescent="0.35">
      <c r="E186" s="3" t="s">
        <v>48</v>
      </c>
      <c r="F186" s="3"/>
      <c r="G186" s="3"/>
      <c r="H186" s="387">
        <f>H183-I183</f>
        <v>-471.26046914621838</v>
      </c>
      <c r="I186" s="387">
        <f>I183-H183</f>
        <v>471.26046914621838</v>
      </c>
      <c r="J186" s="3"/>
    </row>
    <row r="187" spans="5:10" ht="15" thickBot="1" x14ac:dyDescent="0.4">
      <c r="E187" s="393" t="s">
        <v>49</v>
      </c>
      <c r="F187" s="393"/>
      <c r="G187" s="393"/>
      <c r="H187" s="394">
        <f>H180-I180</f>
        <v>286.44454394047307</v>
      </c>
      <c r="I187" s="394">
        <f>I180-H180</f>
        <v>-286.44454394047307</v>
      </c>
      <c r="J187" s="393"/>
    </row>
    <row r="189" spans="5:10" ht="15" thickBot="1" x14ac:dyDescent="0.4"/>
    <row r="190" spans="5:10" x14ac:dyDescent="0.35">
      <c r="E190" s="402" t="s">
        <v>85</v>
      </c>
      <c r="F190" s="403"/>
      <c r="G190" s="403"/>
      <c r="H190" s="403"/>
      <c r="I190" s="403"/>
      <c r="J190" s="404"/>
    </row>
    <row r="191" spans="5:10" x14ac:dyDescent="0.35">
      <c r="E191" s="9"/>
      <c r="F191" s="9"/>
      <c r="G191" s="9" t="s">
        <v>26</v>
      </c>
      <c r="H191" s="9" t="s">
        <v>27</v>
      </c>
      <c r="I191" s="9" t="s">
        <v>28</v>
      </c>
      <c r="J191" s="9"/>
    </row>
    <row r="192" spans="5:10" x14ac:dyDescent="0.35">
      <c r="E192" s="3" t="s">
        <v>213</v>
      </c>
      <c r="F192" s="3" t="s">
        <v>29</v>
      </c>
      <c r="G192" s="3"/>
      <c r="H192" s="116">
        <f>TIEDOT!E18</f>
        <v>15</v>
      </c>
      <c r="I192" s="5">
        <f>H192*169</f>
        <v>2535</v>
      </c>
      <c r="J192" s="3" t="s">
        <v>30</v>
      </c>
    </row>
    <row r="193" spans="5:10" x14ac:dyDescent="0.35">
      <c r="E193" s="3"/>
      <c r="F193" s="3"/>
      <c r="G193" s="3"/>
      <c r="H193" s="388"/>
      <c r="I193" s="388">
        <f>I192/155</f>
        <v>16.35483870967742</v>
      </c>
      <c r="J193" s="3"/>
    </row>
    <row r="194" spans="5:10" x14ac:dyDescent="0.35">
      <c r="E194" s="3" t="s">
        <v>53</v>
      </c>
      <c r="F194" s="3" t="s">
        <v>86</v>
      </c>
      <c r="G194" s="7">
        <v>1.3</v>
      </c>
      <c r="H194" s="388">
        <f>(1632/3)*G194</f>
        <v>707.2</v>
      </c>
      <c r="I194" s="388">
        <f>(1632/3)*G194</f>
        <v>707.2</v>
      </c>
      <c r="J194" s="3"/>
    </row>
    <row r="195" spans="5:10" x14ac:dyDescent="0.35">
      <c r="E195" s="3" t="s">
        <v>54</v>
      </c>
      <c r="F195" s="3" t="s">
        <v>86</v>
      </c>
      <c r="G195" s="7">
        <v>2.4300000000000002</v>
      </c>
      <c r="H195" s="388">
        <f>(1632/3)*G195</f>
        <v>1321.92</v>
      </c>
      <c r="I195" s="388">
        <f>(1632/3)*G195</f>
        <v>1321.92</v>
      </c>
      <c r="J195" s="3"/>
    </row>
    <row r="196" spans="5:10" x14ac:dyDescent="0.35">
      <c r="E196" s="3" t="s">
        <v>55</v>
      </c>
      <c r="F196" s="3" t="s">
        <v>214</v>
      </c>
      <c r="G196" s="8">
        <f>1632/7</f>
        <v>233.14285714285714</v>
      </c>
      <c r="H196" s="388">
        <f>G196*H216</f>
        <v>4623.1905280000001</v>
      </c>
      <c r="I196" s="388">
        <f ca="1">G196*I201</f>
        <v>4786.702795698925</v>
      </c>
      <c r="J196" s="3"/>
    </row>
    <row r="197" spans="5:10" x14ac:dyDescent="0.35">
      <c r="E197" s="3" t="s">
        <v>31</v>
      </c>
      <c r="F197" s="3" t="s">
        <v>32</v>
      </c>
      <c r="G197" s="3"/>
      <c r="H197" s="387">
        <f>H201*8*G197</f>
        <v>0</v>
      </c>
      <c r="I197" s="387"/>
      <c r="J197" s="3"/>
    </row>
    <row r="198" spans="5:10" x14ac:dyDescent="0.35">
      <c r="E198" s="3" t="s">
        <v>56</v>
      </c>
      <c r="F198" s="3" t="s">
        <v>87</v>
      </c>
      <c r="G198" s="3">
        <v>17.600000000000001</v>
      </c>
      <c r="H198" s="387">
        <f>H216*G198*0.2</f>
        <v>69.801111893333342</v>
      </c>
      <c r="I198" s="388">
        <f ca="1">I201*G198*0.2</f>
        <v>72.26982652329751</v>
      </c>
      <c r="J198" s="3"/>
    </row>
    <row r="199" spans="5:10" x14ac:dyDescent="0.35">
      <c r="E199" s="3" t="s">
        <v>58</v>
      </c>
      <c r="F199" s="3" t="s">
        <v>59</v>
      </c>
      <c r="G199" s="3">
        <v>35.200000000000003</v>
      </c>
      <c r="H199" s="387">
        <f>H216*G199</f>
        <v>698.01111893333336</v>
      </c>
      <c r="I199" s="387">
        <f ca="1">I201*G199</f>
        <v>722.69826523297502</v>
      </c>
      <c r="J199" s="3"/>
    </row>
    <row r="200" spans="5:10" x14ac:dyDescent="0.35">
      <c r="E200" s="3" t="s">
        <v>60</v>
      </c>
      <c r="F200" s="3" t="s">
        <v>88</v>
      </c>
      <c r="G200" s="3">
        <v>62.4</v>
      </c>
      <c r="H200" s="387">
        <f>G200*H216*2</f>
        <v>2474.7666943999998</v>
      </c>
      <c r="I200" s="387">
        <f ca="1">G200*I201*2</f>
        <v>2562.2938494623659</v>
      </c>
      <c r="J200" s="3"/>
    </row>
    <row r="201" spans="5:10" x14ac:dyDescent="0.35">
      <c r="E201" s="3" t="s">
        <v>62</v>
      </c>
      <c r="F201" s="3"/>
      <c r="G201" s="3"/>
      <c r="H201" s="6">
        <f>(H194+H195+H196)/1632+H192</f>
        <v>19.076170666666666</v>
      </c>
      <c r="I201" s="6">
        <f ca="1">((I194+I195+I196)/1632)+(I192/155)</f>
        <v>20.531200716845881</v>
      </c>
      <c r="J201" s="6"/>
    </row>
    <row r="202" spans="5:10" x14ac:dyDescent="0.35">
      <c r="E202" s="3" t="s">
        <v>63</v>
      </c>
      <c r="F202" s="3"/>
      <c r="G202" s="3"/>
      <c r="H202" s="6"/>
      <c r="I202" s="6">
        <f ca="1">SUM(I194:I200)/1632</f>
        <v>6.2335078044838017</v>
      </c>
      <c r="J202" s="10"/>
    </row>
    <row r="203" spans="5:10" x14ac:dyDescent="0.35">
      <c r="E203" s="3" t="s">
        <v>64</v>
      </c>
      <c r="F203" s="3" t="s">
        <v>65</v>
      </c>
      <c r="G203" s="3"/>
      <c r="H203" s="6">
        <f>SUM(H194:H200)/1632+H192</f>
        <v>21.063045008104574</v>
      </c>
      <c r="I203" s="6"/>
      <c r="J203" s="3"/>
    </row>
    <row r="204" spans="5:10" x14ac:dyDescent="0.35">
      <c r="E204" s="3" t="s">
        <v>66</v>
      </c>
      <c r="F204" s="3" t="s">
        <v>40</v>
      </c>
      <c r="G204" s="3"/>
      <c r="H204" s="387">
        <f>H203*222.4</f>
        <v>4684.4212098024573</v>
      </c>
      <c r="I204" s="387">
        <f>((I192/25)*30)</f>
        <v>3042</v>
      </c>
      <c r="J204" s="6" t="s">
        <v>67</v>
      </c>
    </row>
    <row r="205" spans="5:10" x14ac:dyDescent="0.35">
      <c r="E205" s="3" t="s">
        <v>68</v>
      </c>
      <c r="F205" s="3"/>
      <c r="G205" s="3"/>
      <c r="H205" s="387"/>
      <c r="I205" s="387">
        <f ca="1">I202*222.4</f>
        <v>1386.3321357171976</v>
      </c>
      <c r="J205" s="6"/>
    </row>
    <row r="206" spans="5:10" x14ac:dyDescent="0.35">
      <c r="E206" s="3" t="s">
        <v>69</v>
      </c>
      <c r="F206" s="3"/>
      <c r="G206" s="3"/>
      <c r="H206" s="387"/>
      <c r="I206" s="387">
        <f ca="1">I204+I205</f>
        <v>4428.3321357171972</v>
      </c>
      <c r="J206" s="6"/>
    </row>
    <row r="207" spans="5:10" x14ac:dyDescent="0.35">
      <c r="E207" s="3" t="s">
        <v>42</v>
      </c>
      <c r="F207" s="3" t="s">
        <v>43</v>
      </c>
      <c r="G207" s="3"/>
      <c r="H207" s="387">
        <f>H204/2</f>
        <v>2342.2106049012286</v>
      </c>
      <c r="I207" s="387">
        <f ca="1">(I204+I205)/2</f>
        <v>2214.1660678585986</v>
      </c>
      <c r="J207" s="3" t="s">
        <v>43</v>
      </c>
    </row>
    <row r="208" spans="5:10" x14ac:dyDescent="0.35">
      <c r="E208" s="3" t="s">
        <v>44</v>
      </c>
      <c r="F208" s="3" t="s">
        <v>84</v>
      </c>
      <c r="G208" s="3"/>
      <c r="H208" s="387">
        <f>(1632*H192)+H194+H195+H196+H198+H199+H200</f>
        <v>34374.889453226664</v>
      </c>
      <c r="I208" s="387">
        <f ca="1">(((12*I192)-I204)+(I194+I195+I196+I198+I199+I200))</f>
        <v>37551.084736917561</v>
      </c>
      <c r="J208" s="3" t="s">
        <v>46</v>
      </c>
    </row>
    <row r="209" spans="5:10" x14ac:dyDescent="0.35">
      <c r="E209" s="3" t="s">
        <v>47</v>
      </c>
      <c r="F209" s="3"/>
      <c r="G209" s="3"/>
      <c r="H209" s="387">
        <f>SUM(H204:H208)</f>
        <v>41401.521267930351</v>
      </c>
      <c r="I209" s="387">
        <f ca="1">SUM(I204:I208)-I206</f>
        <v>44193.582940493361</v>
      </c>
      <c r="J209" s="3" t="s">
        <v>47</v>
      </c>
    </row>
    <row r="210" spans="5:10" x14ac:dyDescent="0.35">
      <c r="E210" s="3" t="s">
        <v>175</v>
      </c>
      <c r="F210" s="3"/>
      <c r="G210" s="3"/>
      <c r="H210" s="387">
        <f>H209/1632</f>
        <v>25.368579208290658</v>
      </c>
      <c r="I210" s="387"/>
      <c r="J210" s="3"/>
    </row>
    <row r="211" spans="5:10" x14ac:dyDescent="0.35">
      <c r="E211" s="3"/>
      <c r="F211" s="3"/>
      <c r="G211" s="3"/>
      <c r="H211" s="387"/>
      <c r="I211" s="387"/>
      <c r="J211" s="3"/>
    </row>
    <row r="212" spans="5:10" x14ac:dyDescent="0.35">
      <c r="E212" s="3" t="s">
        <v>48</v>
      </c>
      <c r="F212" s="3"/>
      <c r="G212" s="3"/>
      <c r="H212" s="387">
        <f ca="1">H209-I209</f>
        <v>-2792.0616725630098</v>
      </c>
      <c r="I212" s="387">
        <f ca="1">I209-H209</f>
        <v>2792.0616725630098</v>
      </c>
      <c r="J212" s="3"/>
    </row>
    <row r="213" spans="5:10" x14ac:dyDescent="0.35">
      <c r="E213" s="3" t="s">
        <v>49</v>
      </c>
      <c r="F213" s="3"/>
      <c r="G213" s="3"/>
      <c r="H213" s="387">
        <f ca="1">H204-I206</f>
        <v>256.08907408526011</v>
      </c>
      <c r="I213" s="387">
        <f ca="1">I206-H204</f>
        <v>-256.08907408526011</v>
      </c>
      <c r="J213" s="3"/>
    </row>
    <row r="214" spans="5:10" x14ac:dyDescent="0.35">
      <c r="E214" s="3"/>
      <c r="F214" s="3"/>
      <c r="G214" s="3"/>
      <c r="H214" s="387"/>
      <c r="I214" s="387"/>
      <c r="J214" s="3"/>
    </row>
    <row r="215" spans="5:10" x14ac:dyDescent="0.35">
      <c r="E215" s="3" t="s">
        <v>94</v>
      </c>
      <c r="F215" s="3"/>
      <c r="G215" s="3"/>
      <c r="H215" s="387">
        <f>SUM(H194:H195)+(H192*1632)</f>
        <v>26509.119999999999</v>
      </c>
      <c r="I215" s="387"/>
      <c r="J215" s="3"/>
    </row>
    <row r="216" spans="5:10" ht="15" thickBot="1" x14ac:dyDescent="0.4">
      <c r="E216" s="393" t="s">
        <v>95</v>
      </c>
      <c r="F216" s="393"/>
      <c r="G216" s="393"/>
      <c r="H216" s="401">
        <f>H215/1632*1.2208</f>
        <v>19.829861333333334</v>
      </c>
      <c r="I216" s="394"/>
      <c r="J216" s="393"/>
    </row>
  </sheetData>
  <mergeCells count="9">
    <mergeCell ref="E190:J190"/>
    <mergeCell ref="E8:J8"/>
    <mergeCell ref="E42:J42"/>
    <mergeCell ref="E71:J71"/>
    <mergeCell ref="E113:J113"/>
    <mergeCell ref="E142:J142"/>
    <mergeCell ref="E25:J25"/>
    <mergeCell ref="E92:J92"/>
    <mergeCell ref="E166:J1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73"/>
  <sheetViews>
    <sheetView zoomScale="70" zoomScaleNormal="70" workbookViewId="0">
      <selection activeCell="I38" sqref="I38"/>
    </sheetView>
  </sheetViews>
  <sheetFormatPr defaultColWidth="8.7265625" defaultRowHeight="14.5" x14ac:dyDescent="0.35"/>
  <cols>
    <col min="1" max="1" width="8.7265625" style="127" customWidth="1"/>
    <col min="2" max="3" width="8.7265625" style="127"/>
    <col min="4" max="4" width="22.81640625" style="127" customWidth="1"/>
    <col min="5" max="5" width="11.1796875" style="127" bestFit="1" customWidth="1"/>
    <col min="6" max="6" width="9.54296875" style="127" customWidth="1"/>
    <col min="7" max="7" width="8.7265625" style="127"/>
    <col min="8" max="8" width="5.81640625" style="127" customWidth="1"/>
    <col min="9" max="9" width="9.1796875" style="128"/>
    <col min="10" max="10" width="8.54296875" style="126" customWidth="1"/>
    <col min="11" max="11" width="8.7265625" style="127" customWidth="1"/>
    <col min="12" max="12" width="23.26953125" style="127" customWidth="1"/>
    <col min="13" max="21" width="9.26953125" style="127" customWidth="1"/>
    <col min="22" max="22" width="12.81640625" style="127" customWidth="1"/>
    <col min="23" max="23" width="8.7265625" style="127"/>
    <col min="24" max="24" width="9.1796875" style="127" hidden="1" customWidth="1"/>
    <col min="25" max="32" width="8.7265625" style="127" hidden="1" customWidth="1"/>
    <col min="33" max="33" width="9.7265625" style="127" hidden="1" customWidth="1"/>
    <col min="34" max="34" width="8.7265625" style="127" hidden="1" customWidth="1"/>
    <col min="35" max="16384" width="8.7265625" style="127"/>
  </cols>
  <sheetData>
    <row r="2" spans="1:21" x14ac:dyDescent="0.35">
      <c r="A2" s="124"/>
      <c r="B2" s="124"/>
      <c r="C2" s="124"/>
      <c r="D2" s="124"/>
      <c r="E2" s="124"/>
      <c r="F2" s="124"/>
      <c r="G2" s="124"/>
      <c r="H2" s="124"/>
      <c r="I2" s="125"/>
    </row>
    <row r="3" spans="1:21" ht="18.5" x14ac:dyDescent="0.45">
      <c r="A3" s="124"/>
      <c r="B3" s="124"/>
      <c r="C3" s="204" t="s">
        <v>179</v>
      </c>
      <c r="D3" s="205"/>
      <c r="E3" s="205"/>
      <c r="F3" s="202"/>
      <c r="G3" s="124"/>
      <c r="H3" s="124"/>
      <c r="I3" s="125"/>
    </row>
    <row r="4" spans="1:21" ht="19" thickBot="1" x14ac:dyDescent="0.5">
      <c r="A4" s="124"/>
      <c r="B4" s="124"/>
      <c r="C4" s="276" t="s">
        <v>183</v>
      </c>
      <c r="D4" s="206"/>
      <c r="E4" s="206"/>
      <c r="F4" s="207"/>
      <c r="G4" s="277"/>
      <c r="H4" s="124"/>
      <c r="I4" s="125"/>
    </row>
    <row r="5" spans="1:21" x14ac:dyDescent="0.35">
      <c r="A5" s="124"/>
      <c r="B5" s="124"/>
      <c r="C5" s="203"/>
      <c r="D5" s="202"/>
      <c r="E5" s="202"/>
      <c r="F5" s="202"/>
      <c r="G5" s="124"/>
      <c r="H5" s="124"/>
      <c r="I5" s="125"/>
    </row>
    <row r="6" spans="1:21" x14ac:dyDescent="0.35">
      <c r="A6" s="124"/>
      <c r="B6" s="124"/>
      <c r="C6" s="124"/>
      <c r="D6" s="124"/>
      <c r="E6" s="124"/>
      <c r="F6" s="124"/>
      <c r="G6" s="124"/>
      <c r="H6" s="124"/>
      <c r="I6" s="125"/>
    </row>
    <row r="7" spans="1:21" ht="15" thickBot="1" x14ac:dyDescent="0.4">
      <c r="A7" s="124"/>
      <c r="B7" s="124"/>
      <c r="C7" s="124"/>
      <c r="D7" s="124"/>
      <c r="E7" s="124"/>
      <c r="F7" s="124"/>
      <c r="G7" s="124"/>
      <c r="H7" s="124"/>
      <c r="I7" s="125"/>
    </row>
    <row r="8" spans="1:21" x14ac:dyDescent="0.35">
      <c r="A8" s="124"/>
      <c r="B8" s="124"/>
      <c r="C8" s="145"/>
      <c r="D8" s="414" t="s">
        <v>19</v>
      </c>
      <c r="E8" s="414"/>
      <c r="F8" s="56"/>
      <c r="L8" s="178"/>
      <c r="M8" s="409" t="s">
        <v>97</v>
      </c>
      <c r="N8" s="409"/>
      <c r="O8" s="409"/>
      <c r="P8" s="409"/>
      <c r="Q8" s="409"/>
      <c r="R8" s="409"/>
      <c r="S8" s="409"/>
      <c r="T8" s="179"/>
      <c r="U8" s="180"/>
    </row>
    <row r="9" spans="1:21" ht="15" thickBot="1" x14ac:dyDescent="0.4">
      <c r="A9" s="124"/>
      <c r="B9" s="124"/>
      <c r="C9" s="52"/>
      <c r="D9" s="415"/>
      <c r="E9" s="415"/>
      <c r="F9" s="49"/>
      <c r="L9" s="181"/>
      <c r="M9" s="410"/>
      <c r="N9" s="410"/>
      <c r="O9" s="410"/>
      <c r="P9" s="410"/>
      <c r="Q9" s="410"/>
      <c r="R9" s="410"/>
      <c r="S9" s="410"/>
      <c r="T9" s="182"/>
      <c r="U9" s="183"/>
    </row>
    <row r="10" spans="1:21" x14ac:dyDescent="0.35">
      <c r="A10" s="124"/>
      <c r="B10" s="129"/>
      <c r="C10" s="130"/>
      <c r="D10" s="130"/>
      <c r="E10" s="130"/>
      <c r="L10" s="131"/>
      <c r="M10" s="131"/>
      <c r="N10" s="131"/>
      <c r="O10" s="131"/>
      <c r="P10" s="131"/>
      <c r="Q10" s="131"/>
      <c r="R10" s="131"/>
      <c r="S10" s="131"/>
      <c r="T10" s="131"/>
      <c r="U10" s="131"/>
    </row>
    <row r="11" spans="1:21" ht="15" thickBot="1" x14ac:dyDescent="0.4">
      <c r="A11" s="124"/>
      <c r="B11" s="124"/>
      <c r="C11" s="126"/>
      <c r="D11" s="126"/>
      <c r="E11" s="126"/>
      <c r="L11" s="126"/>
      <c r="M11" s="126"/>
      <c r="N11" s="126"/>
      <c r="O11" s="126"/>
      <c r="P11" s="126"/>
      <c r="Q11" s="126"/>
      <c r="R11" s="126"/>
      <c r="S11" s="126"/>
      <c r="T11" s="126"/>
      <c r="U11" s="126"/>
    </row>
    <row r="12" spans="1:21" ht="13.5" customHeight="1" x14ac:dyDescent="0.35">
      <c r="A12" s="124"/>
      <c r="B12" s="124"/>
      <c r="C12" s="145"/>
      <c r="D12" s="55"/>
      <c r="E12" s="55"/>
      <c r="F12" s="56"/>
      <c r="L12" s="184" t="s">
        <v>93</v>
      </c>
      <c r="M12" s="185" t="s">
        <v>0</v>
      </c>
      <c r="N12" s="185" t="s">
        <v>1</v>
      </c>
      <c r="O12" s="185" t="s">
        <v>2</v>
      </c>
      <c r="P12" s="185" t="s">
        <v>3</v>
      </c>
      <c r="Q12" s="185" t="s">
        <v>4</v>
      </c>
      <c r="R12" s="185" t="s">
        <v>5</v>
      </c>
      <c r="S12" s="185" t="s">
        <v>6</v>
      </c>
      <c r="T12" s="185" t="s">
        <v>7</v>
      </c>
      <c r="U12" s="186" t="s">
        <v>8</v>
      </c>
    </row>
    <row r="13" spans="1:21" ht="16.5" customHeight="1" thickBot="1" x14ac:dyDescent="0.4">
      <c r="C13" s="144"/>
      <c r="D13" s="170" t="s">
        <v>12</v>
      </c>
      <c r="E13" s="171"/>
      <c r="F13" s="48"/>
      <c r="L13" s="187" t="s">
        <v>91</v>
      </c>
      <c r="M13" s="188">
        <v>40</v>
      </c>
      <c r="N13" s="188">
        <v>48</v>
      </c>
      <c r="O13" s="188">
        <v>56</v>
      </c>
      <c r="P13" s="188">
        <v>80</v>
      </c>
      <c r="Q13" s="188">
        <v>96</v>
      </c>
      <c r="R13" s="188">
        <v>108</v>
      </c>
      <c r="S13" s="188">
        <v>120</v>
      </c>
      <c r="T13" s="188">
        <v>144</v>
      </c>
      <c r="U13" s="189">
        <v>168</v>
      </c>
    </row>
    <row r="14" spans="1:21" ht="16" thickBot="1" x14ac:dyDescent="0.4">
      <c r="C14" s="144"/>
      <c r="D14" s="172" t="s">
        <v>9</v>
      </c>
      <c r="E14" s="275" t="s">
        <v>0</v>
      </c>
      <c r="F14" s="48"/>
      <c r="L14" s="190" t="s">
        <v>92</v>
      </c>
      <c r="M14" s="191">
        <v>1</v>
      </c>
      <c r="N14" s="191">
        <v>2</v>
      </c>
      <c r="O14" s="191">
        <v>2</v>
      </c>
      <c r="P14" s="191">
        <v>2</v>
      </c>
      <c r="Q14" s="191">
        <v>3</v>
      </c>
      <c r="R14" s="191">
        <v>3</v>
      </c>
      <c r="S14" s="191">
        <v>3</v>
      </c>
      <c r="T14" s="191">
        <v>4</v>
      </c>
      <c r="U14" s="192" t="s">
        <v>184</v>
      </c>
    </row>
    <row r="15" spans="1:21" ht="15.5" x14ac:dyDescent="0.35">
      <c r="C15" s="144"/>
      <c r="D15" s="172" t="s">
        <v>10</v>
      </c>
      <c r="E15" s="274" t="s">
        <v>8</v>
      </c>
      <c r="F15" s="48"/>
    </row>
    <row r="16" spans="1:21" ht="16" thickBot="1" x14ac:dyDescent="0.4">
      <c r="C16" s="144"/>
      <c r="D16" s="172"/>
      <c r="E16" s="172"/>
      <c r="F16" s="48"/>
    </row>
    <row r="17" spans="2:36" ht="16" thickBot="1" x14ac:dyDescent="0.4">
      <c r="B17" s="126"/>
      <c r="C17" s="144"/>
      <c r="D17" s="170" t="s">
        <v>23</v>
      </c>
      <c r="E17" s="171"/>
      <c r="F17" s="48"/>
      <c r="L17" s="411" t="s">
        <v>176</v>
      </c>
      <c r="M17" s="412"/>
      <c r="N17" s="412"/>
      <c r="O17" s="412"/>
      <c r="P17" s="412"/>
      <c r="Q17" s="412"/>
      <c r="R17" s="412"/>
      <c r="S17" s="412"/>
      <c r="T17" s="412"/>
      <c r="U17" s="413"/>
      <c r="X17" s="132" t="s">
        <v>89</v>
      </c>
      <c r="Y17" s="132"/>
      <c r="Z17" s="133" t="s">
        <v>50</v>
      </c>
      <c r="AA17" s="132"/>
      <c r="AB17" s="132"/>
      <c r="AC17" s="132"/>
      <c r="AD17" s="132"/>
      <c r="AE17" s="132"/>
      <c r="AF17" s="132"/>
      <c r="AG17" s="132"/>
      <c r="AH17" s="132"/>
    </row>
    <row r="18" spans="2:36" ht="15.5" x14ac:dyDescent="0.35">
      <c r="B18" s="126"/>
      <c r="C18" s="144"/>
      <c r="D18" s="172" t="s">
        <v>21</v>
      </c>
      <c r="E18" s="274">
        <v>15</v>
      </c>
      <c r="F18" s="48"/>
      <c r="L18" s="161" t="s">
        <v>18</v>
      </c>
      <c r="M18" s="162" t="s">
        <v>0</v>
      </c>
      <c r="N18" s="162" t="s">
        <v>1</v>
      </c>
      <c r="O18" s="162" t="s">
        <v>2</v>
      </c>
      <c r="P18" s="162" t="s">
        <v>3</v>
      </c>
      <c r="Q18" s="162" t="s">
        <v>4</v>
      </c>
      <c r="R18" s="162" t="s">
        <v>5</v>
      </c>
      <c r="S18" s="162" t="s">
        <v>6</v>
      </c>
      <c r="T18" s="162" t="s">
        <v>7</v>
      </c>
      <c r="U18" s="163" t="s">
        <v>8</v>
      </c>
      <c r="X18" s="134" t="s">
        <v>0</v>
      </c>
      <c r="Z18" s="135" t="s">
        <v>0</v>
      </c>
      <c r="AA18" s="135" t="s">
        <v>1</v>
      </c>
      <c r="AB18" s="135" t="s">
        <v>2</v>
      </c>
      <c r="AC18" s="135" t="s">
        <v>3</v>
      </c>
      <c r="AD18" s="135" t="s">
        <v>4</v>
      </c>
      <c r="AE18" s="135" t="s">
        <v>5</v>
      </c>
      <c r="AF18" s="135" t="s">
        <v>6</v>
      </c>
      <c r="AG18" s="135" t="s">
        <v>7</v>
      </c>
      <c r="AH18" s="135" t="s">
        <v>8</v>
      </c>
    </row>
    <row r="19" spans="2:36" ht="15.5" x14ac:dyDescent="0.35">
      <c r="B19" s="126"/>
      <c r="C19" s="144"/>
      <c r="D19" s="172"/>
      <c r="E19" s="172"/>
      <c r="F19" s="48"/>
      <c r="L19" s="164" t="s">
        <v>0</v>
      </c>
      <c r="M19" s="165">
        <v>0</v>
      </c>
      <c r="N19" s="165">
        <v>0.19999999999999996</v>
      </c>
      <c r="O19" s="165">
        <v>0.4</v>
      </c>
      <c r="P19" s="165">
        <v>1</v>
      </c>
      <c r="Q19" s="165">
        <v>1.4</v>
      </c>
      <c r="R19" s="165">
        <v>1.7000000000000002</v>
      </c>
      <c r="S19" s="165">
        <v>2</v>
      </c>
      <c r="T19" s="165">
        <v>2.6</v>
      </c>
      <c r="U19" s="166">
        <v>3.2</v>
      </c>
      <c r="X19" s="136" t="s">
        <v>1</v>
      </c>
      <c r="Z19" s="137">
        <f>Taustalaskenta!H19</f>
        <v>18.645479384950146</v>
      </c>
      <c r="AA19" s="137">
        <f>Taustalaskenta!H36</f>
        <v>18.664870293160163</v>
      </c>
      <c r="AB19" s="137">
        <f>Taustalaskenta!H62</f>
        <v>22.427142050336169</v>
      </c>
      <c r="AC19" s="137">
        <f>Taustalaskenta!H86</f>
        <v>19.630566218334195</v>
      </c>
      <c r="AD19" s="137">
        <f>Taustalaskenta!H107</f>
        <v>19.618008933638194</v>
      </c>
      <c r="AE19" s="137">
        <f>Taustalaskenta!H133</f>
        <v>23.861124404830154</v>
      </c>
      <c r="AF19" s="137">
        <f>Taustalaskenta!H160</f>
        <v>20.523984141742268</v>
      </c>
      <c r="AG19" s="137">
        <f>Taustalaskenta!H184</f>
        <v>20.611419830652252</v>
      </c>
      <c r="AH19" s="137">
        <f>Taustalaskenta!H210</f>
        <v>25.368579208290658</v>
      </c>
      <c r="AI19" s="279"/>
      <c r="AJ19" s="278"/>
    </row>
    <row r="20" spans="2:36" ht="16" thickBot="1" x14ac:dyDescent="0.4">
      <c r="B20" s="126"/>
      <c r="C20" s="144"/>
      <c r="D20" s="170" t="s">
        <v>24</v>
      </c>
      <c r="E20" s="170"/>
      <c r="F20" s="48"/>
      <c r="L20" s="164" t="s">
        <v>1</v>
      </c>
      <c r="M20" s="165">
        <v>-0.16666666666666663</v>
      </c>
      <c r="N20" s="165">
        <v>0</v>
      </c>
      <c r="O20" s="165">
        <v>0.16666666666666699</v>
      </c>
      <c r="P20" s="165">
        <v>0.66666666666666674</v>
      </c>
      <c r="Q20" s="165">
        <v>1</v>
      </c>
      <c r="R20" s="165">
        <v>1.25</v>
      </c>
      <c r="S20" s="165">
        <v>1.5</v>
      </c>
      <c r="T20" s="165">
        <v>2</v>
      </c>
      <c r="U20" s="166">
        <v>2.5</v>
      </c>
      <c r="X20" s="136" t="s">
        <v>2</v>
      </c>
      <c r="Z20" s="137"/>
      <c r="AA20" s="137"/>
      <c r="AI20" s="140"/>
      <c r="AJ20" s="278"/>
    </row>
    <row r="21" spans="2:36" ht="15.5" x14ac:dyDescent="0.35">
      <c r="B21" s="126"/>
      <c r="C21" s="144"/>
      <c r="D21" s="172" t="s">
        <v>21</v>
      </c>
      <c r="E21" s="173">
        <f>INDEX(Z19:AH19,MATCH(E14,Z18:AH18,1))</f>
        <v>18.645479384950146</v>
      </c>
      <c r="F21" s="48"/>
      <c r="L21" s="164" t="s">
        <v>2</v>
      </c>
      <c r="M21" s="165">
        <v>-0.2857142857142857</v>
      </c>
      <c r="N21" s="165">
        <v>-0.1428571428571429</v>
      </c>
      <c r="O21" s="165">
        <v>0</v>
      </c>
      <c r="P21" s="165">
        <v>0.4285714285714286</v>
      </c>
      <c r="Q21" s="165">
        <v>0.71428571428571419</v>
      </c>
      <c r="R21" s="165">
        <v>0.9285714285714286</v>
      </c>
      <c r="S21" s="165">
        <v>1.1428571428571428</v>
      </c>
      <c r="T21" s="165">
        <v>1.5714285714285716</v>
      </c>
      <c r="U21" s="166">
        <v>2</v>
      </c>
      <c r="X21" s="136" t="s">
        <v>3</v>
      </c>
      <c r="AI21" s="140"/>
      <c r="AJ21" s="278"/>
    </row>
    <row r="22" spans="2:36" ht="15.5" x14ac:dyDescent="0.35">
      <c r="B22" s="126"/>
      <c r="C22" s="144"/>
      <c r="D22" s="172" t="s">
        <v>22</v>
      </c>
      <c r="E22" s="173">
        <f>INDEX(Z19:AH19,MATCH(E15,Z18:AH18,1))</f>
        <v>25.368579208290658</v>
      </c>
      <c r="F22" s="48"/>
      <c r="L22" s="164" t="s">
        <v>3</v>
      </c>
      <c r="M22" s="165">
        <v>-0.5</v>
      </c>
      <c r="N22" s="165">
        <v>-0.4</v>
      </c>
      <c r="O22" s="165">
        <v>-0.30000000000000004</v>
      </c>
      <c r="P22" s="165">
        <v>0</v>
      </c>
      <c r="Q22" s="165">
        <v>0.19999999999999996</v>
      </c>
      <c r="R22" s="165">
        <v>0.35000000000000009</v>
      </c>
      <c r="S22" s="165">
        <v>0.5</v>
      </c>
      <c r="T22" s="165">
        <v>0.8</v>
      </c>
      <c r="U22" s="166">
        <v>1.1000000000000001</v>
      </c>
      <c r="X22" s="136" t="s">
        <v>4</v>
      </c>
      <c r="AJ22" s="278"/>
    </row>
    <row r="23" spans="2:36" ht="15.5" x14ac:dyDescent="0.35">
      <c r="B23" s="126"/>
      <c r="C23" s="144"/>
      <c r="D23" s="172"/>
      <c r="E23" s="172"/>
      <c r="F23" s="48"/>
      <c r="L23" s="164" t="s">
        <v>4</v>
      </c>
      <c r="M23" s="165">
        <v>-0.58333333333333326</v>
      </c>
      <c r="N23" s="165">
        <v>-0.5</v>
      </c>
      <c r="O23" s="165">
        <v>-0.41666666666666663</v>
      </c>
      <c r="P23" s="165">
        <v>-0.16666666666666663</v>
      </c>
      <c r="Q23" s="165">
        <v>0</v>
      </c>
      <c r="R23" s="165">
        <v>0.125</v>
      </c>
      <c r="S23" s="165">
        <v>0.25</v>
      </c>
      <c r="T23" s="165">
        <v>0.5</v>
      </c>
      <c r="U23" s="166">
        <v>0.75</v>
      </c>
      <c r="X23" s="136" t="s">
        <v>5</v>
      </c>
    </row>
    <row r="24" spans="2:36" ht="16" thickBot="1" x14ac:dyDescent="0.4">
      <c r="B24" s="126"/>
      <c r="C24" s="144"/>
      <c r="D24" s="170" t="s">
        <v>11</v>
      </c>
      <c r="E24" s="174"/>
      <c r="F24" s="48"/>
      <c r="L24" s="164" t="s">
        <v>5</v>
      </c>
      <c r="M24" s="165">
        <v>-0.62962962962962965</v>
      </c>
      <c r="N24" s="165">
        <v>-0.55555555555555558</v>
      </c>
      <c r="O24" s="165">
        <v>-0.48148148148148201</v>
      </c>
      <c r="P24" s="165">
        <v>-0.2592592592592593</v>
      </c>
      <c r="Q24" s="165">
        <v>-0.11111111111111116</v>
      </c>
      <c r="R24" s="165">
        <v>0</v>
      </c>
      <c r="S24" s="165">
        <v>0.11111111111111116</v>
      </c>
      <c r="T24" s="165">
        <v>0.33333333333333326</v>
      </c>
      <c r="U24" s="166">
        <v>0.55555555555555558</v>
      </c>
      <c r="X24" s="136" t="s">
        <v>6</v>
      </c>
    </row>
    <row r="25" spans="2:36" ht="15.5" x14ac:dyDescent="0.35">
      <c r="B25" s="126"/>
      <c r="C25" s="144"/>
      <c r="D25" s="172" t="s">
        <v>13</v>
      </c>
      <c r="E25" s="175">
        <f>INDEX(M19:U27,MATCH(E14,L19:L27,1),MATCH(E15,M18:U18,1))</f>
        <v>3.2</v>
      </c>
      <c r="F25" s="48"/>
      <c r="L25" s="164" t="s">
        <v>6</v>
      </c>
      <c r="M25" s="165">
        <v>-0.66666666666666674</v>
      </c>
      <c r="N25" s="165">
        <v>-0.6</v>
      </c>
      <c r="O25" s="165">
        <v>-0.53333333333333333</v>
      </c>
      <c r="P25" s="165">
        <v>-0.33333333333333337</v>
      </c>
      <c r="Q25" s="165">
        <v>-0.19999999999999996</v>
      </c>
      <c r="R25" s="165">
        <v>-9.9999999999999978E-2</v>
      </c>
      <c r="S25" s="165">
        <v>0</v>
      </c>
      <c r="T25" s="165">
        <v>0.19999999999999996</v>
      </c>
      <c r="U25" s="166">
        <v>0.39999999999999991</v>
      </c>
      <c r="X25" s="136" t="s">
        <v>7</v>
      </c>
    </row>
    <row r="26" spans="2:36" ht="15.5" x14ac:dyDescent="0.35">
      <c r="B26" s="126"/>
      <c r="C26" s="144"/>
      <c r="D26" s="172" t="s">
        <v>14</v>
      </c>
      <c r="E26" s="175">
        <f>INDEX(M32:U40,MATCH(E14,L32:L40,1),MATCH(E15,M31:U31,1))</f>
        <v>4</v>
      </c>
      <c r="F26" s="48"/>
      <c r="L26" s="164" t="s">
        <v>7</v>
      </c>
      <c r="M26" s="165">
        <v>-0.72222222222222221</v>
      </c>
      <c r="N26" s="165">
        <v>-0.66666666666666674</v>
      </c>
      <c r="O26" s="165">
        <v>-0.61111111111111116</v>
      </c>
      <c r="P26" s="165">
        <v>-0.44444444444444442</v>
      </c>
      <c r="Q26" s="165">
        <v>-0.33333333333333337</v>
      </c>
      <c r="R26" s="165">
        <v>-0.25</v>
      </c>
      <c r="S26" s="165">
        <v>-0.16666666666666663</v>
      </c>
      <c r="T26" s="165">
        <v>0</v>
      </c>
      <c r="U26" s="166">
        <v>0.16666666666666674</v>
      </c>
      <c r="X26" s="136" t="s">
        <v>8</v>
      </c>
    </row>
    <row r="27" spans="2:36" ht="16" thickBot="1" x14ac:dyDescent="0.4">
      <c r="B27" s="126"/>
      <c r="C27" s="144"/>
      <c r="D27" s="172" t="s">
        <v>15</v>
      </c>
      <c r="E27" s="176">
        <f>E22/E21-1</f>
        <v>0.36057532684126725</v>
      </c>
      <c r="F27" s="48"/>
      <c r="L27" s="167" t="s">
        <v>8</v>
      </c>
      <c r="M27" s="168">
        <v>-0.76190476190476186</v>
      </c>
      <c r="N27" s="168">
        <v>-0.7142857142857143</v>
      </c>
      <c r="O27" s="168">
        <v>-0.66666666666666674</v>
      </c>
      <c r="P27" s="168">
        <v>-0.52380952380952384</v>
      </c>
      <c r="Q27" s="168">
        <v>-0.4285714285714286</v>
      </c>
      <c r="R27" s="168">
        <v>-0.3571428571428571</v>
      </c>
      <c r="S27" s="168">
        <v>-0.2857142857142857</v>
      </c>
      <c r="T27" s="168">
        <v>-0.1428571428571429</v>
      </c>
      <c r="U27" s="169">
        <v>0</v>
      </c>
    </row>
    <row r="28" spans="2:36" ht="15.5" x14ac:dyDescent="0.35">
      <c r="B28" s="126"/>
      <c r="C28" s="144"/>
      <c r="D28" s="177" t="s">
        <v>16</v>
      </c>
      <c r="E28" s="176">
        <f>INDEX(M58:U66,MATCH(E14,L58:L66,1),MATCH(E15,M57:U57,1))</f>
        <v>4.7144163727333224</v>
      </c>
      <c r="F28" s="48"/>
    </row>
    <row r="29" spans="2:36" ht="15" thickBot="1" x14ac:dyDescent="0.4">
      <c r="B29" s="126"/>
      <c r="C29" s="52"/>
      <c r="D29" s="46"/>
      <c r="E29" s="46"/>
      <c r="F29" s="49"/>
    </row>
    <row r="30" spans="2:36" ht="15" thickBot="1" x14ac:dyDescent="0.4">
      <c r="B30" s="126"/>
      <c r="L30" s="406" t="s">
        <v>17</v>
      </c>
      <c r="M30" s="407"/>
      <c r="N30" s="407"/>
      <c r="O30" s="407"/>
      <c r="P30" s="407"/>
      <c r="Q30" s="407"/>
      <c r="R30" s="407"/>
      <c r="S30" s="407"/>
      <c r="T30" s="407"/>
      <c r="U30" s="408"/>
    </row>
    <row r="31" spans="2:36" ht="16" thickBot="1" x14ac:dyDescent="0.4">
      <c r="B31" s="126"/>
      <c r="L31" s="161" t="s">
        <v>18</v>
      </c>
      <c r="M31" s="162" t="s">
        <v>0</v>
      </c>
      <c r="N31" s="162" t="s">
        <v>1</v>
      </c>
      <c r="O31" s="162" t="s">
        <v>2</v>
      </c>
      <c r="P31" s="162" t="s">
        <v>3</v>
      </c>
      <c r="Q31" s="162" t="s">
        <v>4</v>
      </c>
      <c r="R31" s="162" t="s">
        <v>5</v>
      </c>
      <c r="S31" s="162" t="s">
        <v>6</v>
      </c>
      <c r="T31" s="162" t="s">
        <v>7</v>
      </c>
      <c r="U31" s="163" t="s">
        <v>8</v>
      </c>
    </row>
    <row r="32" spans="2:36" ht="16" thickBot="1" x14ac:dyDescent="0.4">
      <c r="B32" s="126"/>
      <c r="C32" s="425" t="s">
        <v>20</v>
      </c>
      <c r="D32" s="426"/>
      <c r="E32" s="426"/>
      <c r="F32" s="427"/>
      <c r="I32" s="138"/>
      <c r="L32" s="164" t="s">
        <v>0</v>
      </c>
      <c r="M32" s="165">
        <v>0</v>
      </c>
      <c r="N32" s="165">
        <v>1</v>
      </c>
      <c r="O32" s="165">
        <v>1</v>
      </c>
      <c r="P32" s="165">
        <v>1</v>
      </c>
      <c r="Q32" s="165">
        <v>2</v>
      </c>
      <c r="R32" s="165">
        <v>2</v>
      </c>
      <c r="S32" s="165">
        <v>2</v>
      </c>
      <c r="T32" s="165">
        <v>3</v>
      </c>
      <c r="U32" s="166">
        <v>4</v>
      </c>
    </row>
    <row r="33" spans="2:21" ht="15.5" x14ac:dyDescent="0.35">
      <c r="B33" s="126"/>
      <c r="C33" s="416" t="s">
        <v>0</v>
      </c>
      <c r="D33" s="417"/>
      <c r="E33" s="417"/>
      <c r="F33" s="418"/>
      <c r="L33" s="164" t="s">
        <v>1</v>
      </c>
      <c r="M33" s="165">
        <v>-0.5</v>
      </c>
      <c r="N33" s="165">
        <v>0</v>
      </c>
      <c r="O33" s="165">
        <v>0</v>
      </c>
      <c r="P33" s="165">
        <v>0</v>
      </c>
      <c r="Q33" s="165">
        <v>0.5</v>
      </c>
      <c r="R33" s="165">
        <v>0.5</v>
      </c>
      <c r="S33" s="165">
        <v>0.5</v>
      </c>
      <c r="T33" s="165">
        <v>1</v>
      </c>
      <c r="U33" s="166">
        <v>1.5</v>
      </c>
    </row>
    <row r="34" spans="2:21" ht="15.5" x14ac:dyDescent="0.35">
      <c r="B34" s="126"/>
      <c r="C34" s="419" t="s">
        <v>1</v>
      </c>
      <c r="D34" s="420"/>
      <c r="E34" s="420"/>
      <c r="F34" s="421"/>
      <c r="L34" s="164" t="s">
        <v>2</v>
      </c>
      <c r="M34" s="165">
        <v>-0.5</v>
      </c>
      <c r="N34" s="165">
        <v>0</v>
      </c>
      <c r="O34" s="165">
        <v>0</v>
      </c>
      <c r="P34" s="165">
        <v>0</v>
      </c>
      <c r="Q34" s="165">
        <v>0.5</v>
      </c>
      <c r="R34" s="165">
        <v>0.5</v>
      </c>
      <c r="S34" s="165">
        <v>0.5</v>
      </c>
      <c r="T34" s="165">
        <v>1</v>
      </c>
      <c r="U34" s="166">
        <v>1.5</v>
      </c>
    </row>
    <row r="35" spans="2:21" ht="15.5" x14ac:dyDescent="0.35">
      <c r="C35" s="428" t="s">
        <v>2</v>
      </c>
      <c r="D35" s="429"/>
      <c r="E35" s="429"/>
      <c r="F35" s="430"/>
      <c r="L35" s="164" t="s">
        <v>3</v>
      </c>
      <c r="M35" s="165">
        <v>-0.5</v>
      </c>
      <c r="N35" s="165">
        <v>0</v>
      </c>
      <c r="O35" s="165">
        <v>0</v>
      </c>
      <c r="P35" s="165">
        <v>0</v>
      </c>
      <c r="Q35" s="165">
        <v>0.5</v>
      </c>
      <c r="R35" s="165">
        <v>0.5</v>
      </c>
      <c r="S35" s="165">
        <v>0.5</v>
      </c>
      <c r="T35" s="165">
        <v>1</v>
      </c>
      <c r="U35" s="166">
        <v>1.5</v>
      </c>
    </row>
    <row r="36" spans="2:21" ht="15.5" x14ac:dyDescent="0.35">
      <c r="C36" s="428" t="s">
        <v>3</v>
      </c>
      <c r="D36" s="429"/>
      <c r="E36" s="429"/>
      <c r="F36" s="430"/>
      <c r="L36" s="164" t="s">
        <v>4</v>
      </c>
      <c r="M36" s="165">
        <v>-0.66666666666666674</v>
      </c>
      <c r="N36" s="165">
        <v>-0.33333333333333337</v>
      </c>
      <c r="O36" s="165">
        <v>-0.33333333333333337</v>
      </c>
      <c r="P36" s="165">
        <v>-0.33333333333333337</v>
      </c>
      <c r="Q36" s="165">
        <v>0</v>
      </c>
      <c r="R36" s="165">
        <v>0</v>
      </c>
      <c r="S36" s="165">
        <v>0</v>
      </c>
      <c r="T36" s="165">
        <v>0.33333333333333326</v>
      </c>
      <c r="U36" s="166">
        <v>0.66666666666666674</v>
      </c>
    </row>
    <row r="37" spans="2:21" ht="15.5" x14ac:dyDescent="0.35">
      <c r="C37" s="428" t="s">
        <v>4</v>
      </c>
      <c r="D37" s="429"/>
      <c r="E37" s="429"/>
      <c r="F37" s="430"/>
      <c r="L37" s="164" t="s">
        <v>5</v>
      </c>
      <c r="M37" s="165">
        <v>-0.66666666666666674</v>
      </c>
      <c r="N37" s="165">
        <v>-0.33333333333333337</v>
      </c>
      <c r="O37" s="165">
        <v>-0.33333333333333337</v>
      </c>
      <c r="P37" s="165">
        <v>-0.33333333333333337</v>
      </c>
      <c r="Q37" s="165">
        <v>0</v>
      </c>
      <c r="R37" s="165">
        <v>0</v>
      </c>
      <c r="S37" s="165">
        <v>0</v>
      </c>
      <c r="T37" s="165">
        <v>0.33333333333333326</v>
      </c>
      <c r="U37" s="166">
        <v>0.66666666666666674</v>
      </c>
    </row>
    <row r="38" spans="2:21" ht="15.5" x14ac:dyDescent="0.35">
      <c r="C38" s="428" t="s">
        <v>5</v>
      </c>
      <c r="D38" s="429"/>
      <c r="E38" s="429"/>
      <c r="F38" s="430"/>
      <c r="L38" s="164" t="s">
        <v>6</v>
      </c>
      <c r="M38" s="165">
        <v>-0.66666666666666674</v>
      </c>
      <c r="N38" s="165">
        <v>-0.33333333333333337</v>
      </c>
      <c r="O38" s="165">
        <v>-0.33333333333333337</v>
      </c>
      <c r="P38" s="165">
        <v>-0.33333333333333337</v>
      </c>
      <c r="Q38" s="165">
        <v>0</v>
      </c>
      <c r="R38" s="165">
        <v>0</v>
      </c>
      <c r="S38" s="165">
        <v>0</v>
      </c>
      <c r="T38" s="165">
        <v>0.33333333333333326</v>
      </c>
      <c r="U38" s="166">
        <v>0.66666666666666674</v>
      </c>
    </row>
    <row r="39" spans="2:21" ht="15.5" x14ac:dyDescent="0.35">
      <c r="C39" s="419" t="s">
        <v>6</v>
      </c>
      <c r="D39" s="420"/>
      <c r="E39" s="420"/>
      <c r="F39" s="421"/>
      <c r="L39" s="164" t="s">
        <v>7</v>
      </c>
      <c r="M39" s="165">
        <v>-0.75</v>
      </c>
      <c r="N39" s="165">
        <v>-0.5</v>
      </c>
      <c r="O39" s="165">
        <v>-0.5</v>
      </c>
      <c r="P39" s="165">
        <v>-0.5</v>
      </c>
      <c r="Q39" s="165">
        <v>-0.25</v>
      </c>
      <c r="R39" s="165">
        <v>-0.25</v>
      </c>
      <c r="S39" s="165">
        <v>-0.25</v>
      </c>
      <c r="T39" s="165">
        <v>0</v>
      </c>
      <c r="U39" s="166">
        <v>0.25</v>
      </c>
    </row>
    <row r="40" spans="2:21" ht="16" thickBot="1" x14ac:dyDescent="0.4">
      <c r="C40" s="428" t="s">
        <v>7</v>
      </c>
      <c r="D40" s="429"/>
      <c r="E40" s="429"/>
      <c r="F40" s="430"/>
      <c r="L40" s="167" t="s">
        <v>8</v>
      </c>
      <c r="M40" s="168">
        <v>-0.8</v>
      </c>
      <c r="N40" s="168">
        <v>-0.6</v>
      </c>
      <c r="O40" s="168">
        <v>-0.6</v>
      </c>
      <c r="P40" s="168">
        <v>-0.6</v>
      </c>
      <c r="Q40" s="168">
        <v>-0.4</v>
      </c>
      <c r="R40" s="168">
        <v>-0.4</v>
      </c>
      <c r="S40" s="168">
        <v>-0.4</v>
      </c>
      <c r="T40" s="168">
        <v>-0.19999999999999996</v>
      </c>
      <c r="U40" s="169">
        <v>0</v>
      </c>
    </row>
    <row r="41" spans="2:21" ht="16" thickBot="1" x14ac:dyDescent="0.4">
      <c r="C41" s="422" t="s">
        <v>8</v>
      </c>
      <c r="D41" s="423"/>
      <c r="E41" s="423"/>
      <c r="F41" s="424"/>
    </row>
    <row r="42" spans="2:21" ht="15" thickBot="1" x14ac:dyDescent="0.4"/>
    <row r="43" spans="2:21" ht="16.5" customHeight="1" thickBot="1" x14ac:dyDescent="0.4">
      <c r="L43" s="406" t="s">
        <v>90</v>
      </c>
      <c r="M43" s="407"/>
      <c r="N43" s="407"/>
      <c r="O43" s="407"/>
      <c r="P43" s="407"/>
      <c r="Q43" s="407"/>
      <c r="R43" s="407"/>
      <c r="S43" s="407"/>
      <c r="T43" s="407"/>
      <c r="U43" s="408"/>
    </row>
    <row r="44" spans="2:21" x14ac:dyDescent="0.35">
      <c r="L44" s="193"/>
      <c r="M44" s="194" t="s">
        <v>0</v>
      </c>
      <c r="N44" s="194" t="s">
        <v>1</v>
      </c>
      <c r="O44" s="194" t="s">
        <v>2</v>
      </c>
      <c r="P44" s="194" t="s">
        <v>3</v>
      </c>
      <c r="Q44" s="194" t="s">
        <v>4</v>
      </c>
      <c r="R44" s="194" t="s">
        <v>5</v>
      </c>
      <c r="S44" s="194" t="s">
        <v>6</v>
      </c>
      <c r="T44" s="194" t="s">
        <v>7</v>
      </c>
      <c r="U44" s="195" t="s">
        <v>8</v>
      </c>
    </row>
    <row r="45" spans="2:21" x14ac:dyDescent="0.35">
      <c r="L45" s="196" t="s">
        <v>0</v>
      </c>
      <c r="M45" s="197">
        <v>0</v>
      </c>
      <c r="N45" s="197">
        <v>1.0399790646127283E-3</v>
      </c>
      <c r="O45" s="197">
        <v>0.20281927792312082</v>
      </c>
      <c r="P45" s="197">
        <v>5.2832475531799483E-2</v>
      </c>
      <c r="Q45" s="197">
        <v>5.2158999434095188E-2</v>
      </c>
      <c r="R45" s="197">
        <v>0.27972705405954112</v>
      </c>
      <c r="S45" s="197">
        <v>0.10074853630786085</v>
      </c>
      <c r="T45" s="197">
        <v>0.10543791366871114</v>
      </c>
      <c r="U45" s="198">
        <v>0.36057532684126725</v>
      </c>
    </row>
    <row r="46" spans="2:21" x14ac:dyDescent="0.35">
      <c r="L46" s="196" t="s">
        <v>1</v>
      </c>
      <c r="M46" s="197">
        <v>-1.0388986317854121E-3</v>
      </c>
      <c r="N46" s="197">
        <v>0</v>
      </c>
      <c r="O46" s="197">
        <v>0.20156967062100128</v>
      </c>
      <c r="P46" s="197">
        <v>5.1738689313470143E-2</v>
      </c>
      <c r="Q46" s="197">
        <v>5.1065912889162401E-2</v>
      </c>
      <c r="R46" s="197">
        <v>0.27839754737401967</v>
      </c>
      <c r="S46" s="197">
        <v>9.9604970159550721E-2</v>
      </c>
      <c r="T46" s="197">
        <v>0.10428947573267688</v>
      </c>
      <c r="U46" s="198">
        <v>0.35916182699577082</v>
      </c>
    </row>
    <row r="47" spans="2:21" x14ac:dyDescent="0.35">
      <c r="L47" s="196" t="s">
        <v>2</v>
      </c>
      <c r="M47" s="197">
        <v>-0.16861990961212725</v>
      </c>
      <c r="N47" s="197">
        <v>-0.16775529172338799</v>
      </c>
      <c r="O47" s="197">
        <v>0</v>
      </c>
      <c r="P47" s="197">
        <v>-0.12469604132908474</v>
      </c>
      <c r="Q47" s="197">
        <v>-0.12525595594806815</v>
      </c>
      <c r="R47" s="197">
        <v>6.3939593875827372E-2</v>
      </c>
      <c r="S47" s="197">
        <v>-8.485958239005198E-2</v>
      </c>
      <c r="T47" s="197">
        <v>-8.0960927415925421E-2</v>
      </c>
      <c r="U47" s="198">
        <v>0.13115523820880237</v>
      </c>
    </row>
    <row r="48" spans="2:21" x14ac:dyDescent="0.35">
      <c r="L48" s="196" t="s">
        <v>3</v>
      </c>
      <c r="M48" s="197">
        <v>-5.0181274570878953E-2</v>
      </c>
      <c r="N48" s="197">
        <v>-4.9193482981255476E-2</v>
      </c>
      <c r="O48" s="197">
        <v>0.14246027347851431</v>
      </c>
      <c r="P48" s="197">
        <v>0</v>
      </c>
      <c r="Q48" s="197">
        <v>-6.3968020872839926E-4</v>
      </c>
      <c r="R48" s="197">
        <v>0.21550871938399707</v>
      </c>
      <c r="S48" s="197">
        <v>4.551157177390297E-2</v>
      </c>
      <c r="T48" s="197">
        <v>4.996563020184186E-2</v>
      </c>
      <c r="U48" s="198">
        <v>0.2922999227906824</v>
      </c>
    </row>
    <row r="49" spans="12:21" x14ac:dyDescent="0.35">
      <c r="L49" s="196" t="s">
        <v>4</v>
      </c>
      <c r="M49" s="197">
        <v>-4.9573305424511771E-2</v>
      </c>
      <c r="N49" s="197">
        <v>-4.8584881559704196E-2</v>
      </c>
      <c r="O49" s="197">
        <v>0.14319155048814713</v>
      </c>
      <c r="P49" s="197">
        <v>6.4008966141670953E-4</v>
      </c>
      <c r="Q49" s="197">
        <v>0</v>
      </c>
      <c r="R49" s="197">
        <v>0.21628675394863661</v>
      </c>
      <c r="S49" s="197">
        <v>4.6180792921886926E-2</v>
      </c>
      <c r="T49" s="197">
        <v>5.063770234657694E-2</v>
      </c>
      <c r="U49" s="198">
        <v>0.29312711061071028</v>
      </c>
    </row>
    <row r="50" spans="12:21" x14ac:dyDescent="0.35">
      <c r="L50" s="196" t="s">
        <v>5</v>
      </c>
      <c r="M50" s="197">
        <v>-0.21858337148706275</v>
      </c>
      <c r="N50" s="197">
        <v>-0.21777071455266894</v>
      </c>
      <c r="O50" s="197">
        <v>-6.009701513494925E-2</v>
      </c>
      <c r="P50" s="197">
        <v>-0.17729919658101179</v>
      </c>
      <c r="Q50" s="197">
        <v>-0.1778254620026638</v>
      </c>
      <c r="R50" s="197">
        <v>0</v>
      </c>
      <c r="S50" s="197">
        <v>-0.13985678991776074</v>
      </c>
      <c r="T50" s="197">
        <v>-0.13619243247062029</v>
      </c>
      <c r="U50" s="198">
        <v>6.3176184738190866E-2</v>
      </c>
    </row>
    <row r="51" spans="12:21" x14ac:dyDescent="0.35">
      <c r="L51" s="196" t="s">
        <v>6</v>
      </c>
      <c r="M51" s="197">
        <v>-9.1527295276532805E-2</v>
      </c>
      <c r="N51" s="197">
        <v>-9.0582502682848287E-2</v>
      </c>
      <c r="O51" s="197">
        <v>9.2728482708345217E-2</v>
      </c>
      <c r="P51" s="197">
        <v>-4.3530433332922613E-2</v>
      </c>
      <c r="Q51" s="197">
        <v>-4.4142267984970562E-2</v>
      </c>
      <c r="R51" s="197">
        <v>0.16259709810926593</v>
      </c>
      <c r="S51" s="197">
        <v>0</v>
      </c>
      <c r="T51" s="197">
        <v>4.2601713344805336E-3</v>
      </c>
      <c r="U51" s="198">
        <v>0.23604554715550141</v>
      </c>
    </row>
    <row r="52" spans="12:21" x14ac:dyDescent="0.35">
      <c r="L52" s="196" t="s">
        <v>7</v>
      </c>
      <c r="M52" s="197">
        <v>-9.5381126669326299E-2</v>
      </c>
      <c r="N52" s="197">
        <v>-9.4440341979608822E-2</v>
      </c>
      <c r="O52" s="197">
        <v>8.8093020015228118E-2</v>
      </c>
      <c r="P52" s="197">
        <v>-4.7587872178479484E-2</v>
      </c>
      <c r="Q52" s="197">
        <v>-4.8197111367199841E-2</v>
      </c>
      <c r="R52" s="197">
        <v>0.15766524581412411</v>
      </c>
      <c r="S52" s="197">
        <v>-4.2420992647946854E-3</v>
      </c>
      <c r="T52" s="197">
        <v>0</v>
      </c>
      <c r="U52" s="198">
        <v>0.23080211924866045</v>
      </c>
    </row>
    <row r="53" spans="12:21" ht="15" thickBot="1" x14ac:dyDescent="0.4">
      <c r="L53" s="199" t="s">
        <v>8</v>
      </c>
      <c r="M53" s="200">
        <v>-0.26501680555856078</v>
      </c>
      <c r="N53" s="200">
        <v>-0.26425243842349944</v>
      </c>
      <c r="O53" s="200">
        <v>-0.11594804477631937</v>
      </c>
      <c r="P53" s="200">
        <v>-0.22618582392194964</v>
      </c>
      <c r="Q53" s="200">
        <v>-0.22668081753562019</v>
      </c>
      <c r="R53" s="200">
        <v>-5.9422121794186045E-2</v>
      </c>
      <c r="S53" s="200">
        <v>-0.19096832450770984</v>
      </c>
      <c r="T53" s="200">
        <v>-0.18752171095509074</v>
      </c>
      <c r="U53" s="201">
        <v>0</v>
      </c>
    </row>
    <row r="55" spans="12:21" ht="15" thickBot="1" x14ac:dyDescent="0.4"/>
    <row r="56" spans="12:21" ht="15" thickBot="1" x14ac:dyDescent="0.4">
      <c r="L56" s="406" t="s">
        <v>96</v>
      </c>
      <c r="M56" s="407"/>
      <c r="N56" s="407"/>
      <c r="O56" s="407"/>
      <c r="P56" s="407"/>
      <c r="Q56" s="407"/>
      <c r="R56" s="407"/>
      <c r="S56" s="407"/>
      <c r="T56" s="407"/>
      <c r="U56" s="408"/>
    </row>
    <row r="57" spans="12:21" x14ac:dyDescent="0.35">
      <c r="L57" s="193"/>
      <c r="M57" s="194" t="s">
        <v>0</v>
      </c>
      <c r="N57" s="194" t="s">
        <v>1</v>
      </c>
      <c r="O57" s="194" t="s">
        <v>2</v>
      </c>
      <c r="P57" s="194" t="s">
        <v>3</v>
      </c>
      <c r="Q57" s="194" t="s">
        <v>4</v>
      </c>
      <c r="R57" s="194" t="s">
        <v>5</v>
      </c>
      <c r="S57" s="194" t="s">
        <v>6</v>
      </c>
      <c r="T57" s="194" t="s">
        <v>7</v>
      </c>
      <c r="U57" s="195" t="s">
        <v>8</v>
      </c>
    </row>
    <row r="58" spans="12:21" x14ac:dyDescent="0.35">
      <c r="L58" s="196" t="s">
        <v>0</v>
      </c>
      <c r="M58" s="197">
        <f t="shared" ref="M58:T66" si="0">(M19+1)*(M45+1)-1</f>
        <v>0</v>
      </c>
      <c r="N58" s="197">
        <f t="shared" si="0"/>
        <v>0.20124797487753532</v>
      </c>
      <c r="O58" s="197">
        <f t="shared" si="0"/>
        <v>0.68394698909236906</v>
      </c>
      <c r="P58" s="197">
        <f t="shared" si="0"/>
        <v>1.105664951063599</v>
      </c>
      <c r="Q58" s="197">
        <f t="shared" si="0"/>
        <v>1.5251815986418285</v>
      </c>
      <c r="R58" s="197">
        <f t="shared" si="0"/>
        <v>2.4552630459607614</v>
      </c>
      <c r="S58" s="197">
        <f t="shared" si="0"/>
        <v>2.3022456089235828</v>
      </c>
      <c r="T58" s="197">
        <f t="shared" si="0"/>
        <v>2.9795764892073602</v>
      </c>
      <c r="U58" s="198">
        <f>(U19+1)*(U45+1)-1</f>
        <v>4.7144163727333224</v>
      </c>
    </row>
    <row r="59" spans="12:21" x14ac:dyDescent="0.35">
      <c r="L59" s="196" t="s">
        <v>1</v>
      </c>
      <c r="M59" s="197">
        <f t="shared" si="0"/>
        <v>-0.16753241552648779</v>
      </c>
      <c r="N59" s="197">
        <f t="shared" si="0"/>
        <v>0</v>
      </c>
      <c r="O59" s="197">
        <f t="shared" si="0"/>
        <v>0.4018312823911685</v>
      </c>
      <c r="P59" s="197">
        <f t="shared" si="0"/>
        <v>0.75289781552245039</v>
      </c>
      <c r="Q59" s="197">
        <f t="shared" si="0"/>
        <v>1.1021318257783248</v>
      </c>
      <c r="R59" s="197">
        <f t="shared" si="0"/>
        <v>1.8763944815915443</v>
      </c>
      <c r="S59" s="197">
        <f t="shared" si="0"/>
        <v>1.7490124253988766</v>
      </c>
      <c r="T59" s="197">
        <f t="shared" si="0"/>
        <v>2.3128684271980307</v>
      </c>
      <c r="U59" s="198">
        <f t="shared" ref="U59:U66" si="1">(U20+1)*(U46+1)-1</f>
        <v>3.7570663944851983</v>
      </c>
    </row>
    <row r="60" spans="12:21" x14ac:dyDescent="0.35">
      <c r="L60" s="196" t="s">
        <v>2</v>
      </c>
      <c r="M60" s="197">
        <f t="shared" si="0"/>
        <v>-0.40615707829437664</v>
      </c>
      <c r="N60" s="197">
        <f t="shared" si="0"/>
        <v>-0.28664739290576113</v>
      </c>
      <c r="O60" s="197">
        <f t="shared" si="0"/>
        <v>0</v>
      </c>
      <c r="P60" s="197">
        <f t="shared" si="0"/>
        <v>0.25043422667273618</v>
      </c>
      <c r="Q60" s="197">
        <f t="shared" si="0"/>
        <v>0.49956121837474021</v>
      </c>
      <c r="R60" s="197">
        <f t="shared" si="0"/>
        <v>1.0518835024748099</v>
      </c>
      <c r="S60" s="197">
        <f t="shared" si="0"/>
        <v>0.9610151805927456</v>
      </c>
      <c r="T60" s="197">
        <f t="shared" si="0"/>
        <v>1.3632433295019064</v>
      </c>
      <c r="U60" s="198">
        <f t="shared" si="1"/>
        <v>2.3934657146264069</v>
      </c>
    </row>
    <row r="61" spans="12:21" x14ac:dyDescent="0.35">
      <c r="L61" s="196" t="s">
        <v>3</v>
      </c>
      <c r="M61" s="197">
        <f t="shared" si="0"/>
        <v>-0.52509063728543948</v>
      </c>
      <c r="N61" s="197">
        <f t="shared" si="0"/>
        <v>-0.42951608978875333</v>
      </c>
      <c r="O61" s="197">
        <f t="shared" si="0"/>
        <v>-0.20027780856504007</v>
      </c>
      <c r="P61" s="197">
        <f t="shared" si="0"/>
        <v>0</v>
      </c>
      <c r="Q61" s="197">
        <f t="shared" si="0"/>
        <v>0.19923238374952579</v>
      </c>
      <c r="R61" s="197">
        <f t="shared" si="0"/>
        <v>0.6409367711683962</v>
      </c>
      <c r="S61" s="197">
        <f t="shared" si="0"/>
        <v>0.56826735766085434</v>
      </c>
      <c r="T61" s="197">
        <f t="shared" si="0"/>
        <v>0.88993813436331548</v>
      </c>
      <c r="U61" s="198">
        <f t="shared" si="1"/>
        <v>1.7138298378604331</v>
      </c>
    </row>
    <row r="62" spans="12:21" x14ac:dyDescent="0.35">
      <c r="L62" s="196" t="s">
        <v>4</v>
      </c>
      <c r="M62" s="197">
        <f t="shared" si="0"/>
        <v>-0.60398887726021311</v>
      </c>
      <c r="N62" s="197">
        <f t="shared" si="0"/>
        <v>-0.52429244077985215</v>
      </c>
      <c r="O62" s="197">
        <f t="shared" si="0"/>
        <v>-0.33313826221524745</v>
      </c>
      <c r="P62" s="197">
        <f t="shared" si="0"/>
        <v>-0.166133258615486</v>
      </c>
      <c r="Q62" s="197">
        <f t="shared" si="0"/>
        <v>0</v>
      </c>
      <c r="R62" s="197">
        <f t="shared" si="0"/>
        <v>0.36832259819221624</v>
      </c>
      <c r="S62" s="197">
        <f t="shared" si="0"/>
        <v>0.30772599115235866</v>
      </c>
      <c r="T62" s="197">
        <f t="shared" si="0"/>
        <v>0.57595655351986541</v>
      </c>
      <c r="U62" s="198">
        <f t="shared" si="1"/>
        <v>1.2629724435687431</v>
      </c>
    </row>
    <row r="63" spans="12:21" x14ac:dyDescent="0.35">
      <c r="L63" s="196" t="s">
        <v>5</v>
      </c>
      <c r="M63" s="197">
        <f t="shared" si="0"/>
        <v>-0.71058643388409726</v>
      </c>
      <c r="N63" s="197">
        <f t="shared" si="0"/>
        <v>-0.65234253980118617</v>
      </c>
      <c r="O63" s="197">
        <f t="shared" si="0"/>
        <v>-0.51264289673664087</v>
      </c>
      <c r="P63" s="197">
        <f t="shared" si="0"/>
        <v>-0.39059199746741613</v>
      </c>
      <c r="Q63" s="197">
        <f t="shared" si="0"/>
        <v>-0.26917818844681229</v>
      </c>
      <c r="R63" s="197">
        <f t="shared" si="0"/>
        <v>0</v>
      </c>
      <c r="S63" s="197">
        <f t="shared" si="0"/>
        <v>-4.4285322130845239E-2</v>
      </c>
      <c r="T63" s="197">
        <f t="shared" si="0"/>
        <v>0.15174342337250613</v>
      </c>
      <c r="U63" s="198">
        <f t="shared" si="1"/>
        <v>0.65382962070385253</v>
      </c>
    </row>
    <row r="64" spans="12:21" x14ac:dyDescent="0.35">
      <c r="L64" s="196" t="s">
        <v>6</v>
      </c>
      <c r="M64" s="197">
        <f t="shared" si="0"/>
        <v>-0.69717576509217771</v>
      </c>
      <c r="N64" s="197">
        <f t="shared" si="0"/>
        <v>-0.63623300107313929</v>
      </c>
      <c r="O64" s="197">
        <f t="shared" si="0"/>
        <v>-0.49006004140277226</v>
      </c>
      <c r="P64" s="197">
        <f t="shared" si="0"/>
        <v>-0.36235362222194845</v>
      </c>
      <c r="Q64" s="197">
        <f t="shared" si="0"/>
        <v>-0.23531381438797638</v>
      </c>
      <c r="R64" s="197">
        <f t="shared" si="0"/>
        <v>4.6337388298339333E-2</v>
      </c>
      <c r="S64" s="197">
        <f t="shared" si="0"/>
        <v>0</v>
      </c>
      <c r="T64" s="197">
        <f t="shared" si="0"/>
        <v>0.20511220560137655</v>
      </c>
      <c r="U64" s="198">
        <f t="shared" si="1"/>
        <v>0.7304637660177018</v>
      </c>
    </row>
    <row r="65" spans="12:26" x14ac:dyDescent="0.35">
      <c r="L65" s="196" t="s">
        <v>7</v>
      </c>
      <c r="M65" s="197">
        <f t="shared" si="0"/>
        <v>-0.74871697963036843</v>
      </c>
      <c r="N65" s="197">
        <f t="shared" si="0"/>
        <v>-0.69814678065986968</v>
      </c>
      <c r="O65" s="197">
        <f t="shared" si="0"/>
        <v>-0.57685271443852248</v>
      </c>
      <c r="P65" s="197">
        <f t="shared" si="0"/>
        <v>-0.47088215121026633</v>
      </c>
      <c r="Q65" s="197">
        <f t="shared" si="0"/>
        <v>-0.36546474091146663</v>
      </c>
      <c r="R65" s="197">
        <f t="shared" si="0"/>
        <v>-0.13175106563940697</v>
      </c>
      <c r="S65" s="197">
        <f t="shared" si="0"/>
        <v>-0.1702017493873289</v>
      </c>
      <c r="T65" s="197">
        <f t="shared" si="0"/>
        <v>0</v>
      </c>
      <c r="U65" s="198">
        <f t="shared" si="1"/>
        <v>0.43593580579010394</v>
      </c>
    </row>
    <row r="66" spans="12:26" ht="15" thickBot="1" x14ac:dyDescent="0.4">
      <c r="L66" s="199" t="s">
        <v>8</v>
      </c>
      <c r="M66" s="200">
        <f t="shared" si="0"/>
        <v>-0.82500400132346685</v>
      </c>
      <c r="N66" s="200">
        <f t="shared" si="0"/>
        <v>-0.78978641097814273</v>
      </c>
      <c r="O66" s="200">
        <f t="shared" si="0"/>
        <v>-0.70531601492543983</v>
      </c>
      <c r="P66" s="200">
        <f t="shared" si="0"/>
        <v>-0.63151705901045219</v>
      </c>
      <c r="Q66" s="200">
        <f t="shared" si="0"/>
        <v>-0.55810332430606868</v>
      </c>
      <c r="R66" s="200">
        <f t="shared" si="0"/>
        <v>-0.39534279258197669</v>
      </c>
      <c r="S66" s="200">
        <f t="shared" si="0"/>
        <v>-0.42212023179122127</v>
      </c>
      <c r="T66" s="200">
        <f t="shared" si="0"/>
        <v>-0.30359003796150641</v>
      </c>
      <c r="U66" s="201">
        <f t="shared" si="1"/>
        <v>0</v>
      </c>
    </row>
    <row r="68" spans="12:26" x14ac:dyDescent="0.35">
      <c r="P68" s="139"/>
    </row>
    <row r="69" spans="12:26" x14ac:dyDescent="0.35">
      <c r="P69" s="139"/>
      <c r="X69" s="140"/>
    </row>
    <row r="71" spans="12:26" x14ac:dyDescent="0.35">
      <c r="P71" s="141"/>
    </row>
    <row r="72" spans="12:26" x14ac:dyDescent="0.35">
      <c r="Z72" s="140"/>
    </row>
    <row r="73" spans="12:26" x14ac:dyDescent="0.35">
      <c r="P73" s="141"/>
    </row>
  </sheetData>
  <mergeCells count="16">
    <mergeCell ref="D8:E9"/>
    <mergeCell ref="C33:F33"/>
    <mergeCell ref="C34:F34"/>
    <mergeCell ref="C41:F41"/>
    <mergeCell ref="C32:F32"/>
    <mergeCell ref="C35:F35"/>
    <mergeCell ref="C36:F36"/>
    <mergeCell ref="C37:F37"/>
    <mergeCell ref="C38:F38"/>
    <mergeCell ref="C39:F39"/>
    <mergeCell ref="C40:F40"/>
    <mergeCell ref="L43:U43"/>
    <mergeCell ref="M8:S9"/>
    <mergeCell ref="L56:U56"/>
    <mergeCell ref="L17:U17"/>
    <mergeCell ref="L30:U30"/>
  </mergeCells>
  <dataValidations count="1">
    <dataValidation type="list" allowBlank="1" showInputMessage="1" showErrorMessage="1" sqref="E14:E15" xr:uid="{86EC3423-432F-40AF-9D92-CF4EFC2DED37}">
      <formula1>$X$18:$X$26</formula1>
    </dataValidation>
  </dataValidations>
  <hyperlinks>
    <hyperlink ref="C33:F33" location="'TAM15'!A1" display="TAM15" xr:uid="{C037CC51-5560-4476-AD0B-D7933776E69E}"/>
    <hyperlink ref="C34:F34" location="'TAM16'!A1" display="TAM16" xr:uid="{24BB99E8-8395-4549-8A52-8BCD71EB8847}"/>
    <hyperlink ref="C35:F35" location="'TAM17'!A1" display="TAM17" xr:uid="{790A48A4-701C-4E86-A17C-E35978F9A3F2}"/>
    <hyperlink ref="C36:F36" location="'TAM25'!A1" display="TAM25" xr:uid="{5F70D477-49FE-4A20-9047-440D0CCD2829}"/>
    <hyperlink ref="C37:F37" location="'TAM26'!A1" display="TAM26" xr:uid="{A7C90813-3265-455F-86D4-67136CF73783}"/>
    <hyperlink ref="C38:F38" location="'TAM27'!A1" display="TAM27" xr:uid="{42364A61-7360-48BC-9D15-8F49674BA820}"/>
    <hyperlink ref="C39:F39" location="'TAM35'!A1" display="TAM35" xr:uid="{1097945B-C82C-4855-8CFE-C102DB0857C8}"/>
    <hyperlink ref="C40:F40" location="'TAM36'!A1" display="TAM36" xr:uid="{C70EB948-29C6-42AB-8C63-68DF6D9122C7}"/>
    <hyperlink ref="C41:F41" location="'TAM37'!A1" display="TAM37" xr:uid="{CD7DC661-D7CB-4C89-89B0-D5FF710F5660}"/>
  </hyperlinks>
  <pageMargins left="0.75" right="0.75" top="0.75" bottom="0.5" header="0.5" footer="0.75"/>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A2AE-732B-4219-9FFA-1190A40427E9}">
  <dimension ref="A1:BC103"/>
  <sheetViews>
    <sheetView topLeftCell="A6" zoomScale="85" zoomScaleNormal="85" workbookViewId="0">
      <selection activeCell="AG41" sqref="AG41"/>
    </sheetView>
  </sheetViews>
  <sheetFormatPr defaultRowHeight="14.5" x14ac:dyDescent="0.35"/>
  <cols>
    <col min="1" max="2" width="9.1796875" style="1"/>
    <col min="3" max="6" width="4.1796875" customWidth="1"/>
    <col min="7" max="7" width="4.1796875" style="1" customWidth="1"/>
    <col min="8" max="10" width="4.1796875" customWidth="1"/>
    <col min="11" max="11" width="4.26953125" customWidth="1"/>
    <col min="12" max="12" width="4.1796875" style="1" customWidth="1"/>
    <col min="13" max="16" width="4.1796875" customWidth="1"/>
    <col min="17" max="17" width="4.1796875" style="1" customWidth="1"/>
    <col min="18" max="21" width="4.1796875" customWidth="1"/>
    <col min="22" max="22" width="4.1796875" style="1" customWidth="1"/>
    <col min="23" max="26" width="4.1796875" customWidth="1"/>
    <col min="27" max="27" width="4.1796875" style="1" customWidth="1"/>
    <col min="28" max="30" width="4.1796875" customWidth="1"/>
    <col min="31" max="31" width="4.7265625" customWidth="1"/>
    <col min="32" max="32" width="9.1796875" style="47"/>
    <col min="33" max="33" width="26.26953125" bestFit="1" customWidth="1"/>
    <col min="34" max="34" width="9.1796875"/>
    <col min="35" max="45" width="9.1796875" style="1"/>
    <col min="46" max="46" width="9.7265625" style="1" customWidth="1"/>
    <col min="47" max="55" width="8.7265625" style="1"/>
  </cols>
  <sheetData>
    <row r="1" spans="1:36" s="1" customFormat="1" x14ac:dyDescent="0.35">
      <c r="AF1" s="47"/>
    </row>
    <row r="2" spans="1:36" s="1" customFormat="1" x14ac:dyDescent="0.35">
      <c r="AF2" s="47"/>
    </row>
    <row r="3" spans="1:36" s="1" customFormat="1" ht="15" customHeight="1" x14ac:dyDescent="0.35">
      <c r="C3" s="436" t="s">
        <v>202</v>
      </c>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7"/>
      <c r="AG3" s="431" t="s">
        <v>177</v>
      </c>
      <c r="AH3" s="431"/>
      <c r="AI3" s="262"/>
    </row>
    <row r="4" spans="1:36" s="1" customFormat="1" ht="15" customHeight="1" x14ac:dyDescent="0.35">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7"/>
      <c r="AG4" s="432"/>
      <c r="AH4" s="432"/>
    </row>
    <row r="5" spans="1:36" s="1" customFormat="1" ht="16" thickBot="1" x14ac:dyDescent="0.4">
      <c r="D5" s="232"/>
      <c r="E5" s="233"/>
      <c r="F5" s="233"/>
      <c r="G5" s="233"/>
      <c r="I5" s="232"/>
      <c r="J5" s="233"/>
      <c r="K5" s="233"/>
      <c r="L5" s="233"/>
      <c r="N5" s="232"/>
      <c r="O5" s="233"/>
      <c r="P5" s="233"/>
      <c r="Q5" s="233"/>
      <c r="S5" s="232"/>
      <c r="T5" s="233"/>
      <c r="U5" s="233"/>
      <c r="V5" s="233"/>
      <c r="X5" s="232"/>
      <c r="Y5" s="233"/>
      <c r="Z5" s="233"/>
      <c r="AA5" s="233"/>
      <c r="AC5" s="232"/>
      <c r="AD5" s="233"/>
      <c r="AE5" s="233"/>
      <c r="AF5" s="47"/>
    </row>
    <row r="6" spans="1:36" x14ac:dyDescent="0.35">
      <c r="C6" s="433" t="s">
        <v>116</v>
      </c>
      <c r="D6" s="434"/>
      <c r="E6" s="434"/>
      <c r="F6" s="435"/>
      <c r="G6" s="246"/>
      <c r="H6" s="433" t="s">
        <v>117</v>
      </c>
      <c r="I6" s="434"/>
      <c r="J6" s="434"/>
      <c r="K6" s="435"/>
      <c r="L6" s="246"/>
      <c r="M6" s="433" t="s">
        <v>118</v>
      </c>
      <c r="N6" s="434"/>
      <c r="O6" s="434"/>
      <c r="P6" s="435"/>
      <c r="Q6" s="246"/>
      <c r="R6" s="433" t="s">
        <v>119</v>
      </c>
      <c r="S6" s="434"/>
      <c r="T6" s="434"/>
      <c r="U6" s="435"/>
      <c r="V6" s="246"/>
      <c r="W6" s="433" t="s">
        <v>120</v>
      </c>
      <c r="X6" s="434"/>
      <c r="Y6" s="434"/>
      <c r="Z6" s="435"/>
      <c r="AA6" s="246"/>
      <c r="AB6" s="433" t="s">
        <v>121</v>
      </c>
      <c r="AC6" s="434"/>
      <c r="AD6" s="434"/>
      <c r="AE6" s="435"/>
      <c r="AG6" s="3"/>
      <c r="AH6" s="112" t="s">
        <v>107</v>
      </c>
    </row>
    <row r="7" spans="1:36" ht="16" thickBot="1" x14ac:dyDescent="0.4">
      <c r="A7" s="155"/>
      <c r="B7" s="155"/>
      <c r="C7" s="316"/>
      <c r="D7" s="317"/>
      <c r="E7" s="252"/>
      <c r="F7" s="31" t="s">
        <v>122</v>
      </c>
      <c r="G7" s="155"/>
      <c r="H7" s="316"/>
      <c r="I7" s="317"/>
      <c r="J7" s="252"/>
      <c r="K7" s="257" t="s">
        <v>122</v>
      </c>
      <c r="L7" s="155"/>
      <c r="M7" s="316"/>
      <c r="N7" s="317"/>
      <c r="O7" s="252"/>
      <c r="P7" s="257" t="s">
        <v>122</v>
      </c>
      <c r="Q7" s="155"/>
      <c r="R7" s="311"/>
      <c r="S7" s="29"/>
      <c r="T7" s="252"/>
      <c r="U7" s="31" t="s">
        <v>122</v>
      </c>
      <c r="V7" s="155"/>
      <c r="W7" s="311"/>
      <c r="X7" s="29"/>
      <c r="Y7" s="252"/>
      <c r="Z7" s="31" t="s">
        <v>122</v>
      </c>
      <c r="AA7" s="155"/>
      <c r="AB7" s="311"/>
      <c r="AC7" s="29"/>
      <c r="AD7" s="252"/>
      <c r="AE7" s="257" t="s">
        <v>122</v>
      </c>
      <c r="AF7" s="261"/>
      <c r="AG7" s="113"/>
      <c r="AH7" s="113"/>
      <c r="AI7" s="155"/>
      <c r="AJ7" s="155"/>
    </row>
    <row r="8" spans="1:36" ht="15.5" x14ac:dyDescent="0.35">
      <c r="C8" s="313">
        <v>40909</v>
      </c>
      <c r="D8" s="306"/>
      <c r="E8" s="310" t="s">
        <v>153</v>
      </c>
      <c r="F8" s="260" t="s">
        <v>200</v>
      </c>
      <c r="G8" s="233"/>
      <c r="H8" s="313">
        <v>40940</v>
      </c>
      <c r="I8" s="314"/>
      <c r="J8" s="315" t="s">
        <v>146</v>
      </c>
      <c r="K8" s="315"/>
      <c r="L8" s="233"/>
      <c r="M8" s="313">
        <v>40969</v>
      </c>
      <c r="N8" s="314"/>
      <c r="O8" s="315" t="s">
        <v>146</v>
      </c>
      <c r="P8" s="318"/>
      <c r="Q8" s="233"/>
      <c r="R8" s="284">
        <v>41000</v>
      </c>
      <c r="S8" s="285"/>
      <c r="T8" s="309" t="s">
        <v>150</v>
      </c>
      <c r="U8" s="288" t="s">
        <v>147</v>
      </c>
      <c r="V8" s="233"/>
      <c r="W8" s="224">
        <v>41030</v>
      </c>
      <c r="X8" s="225"/>
      <c r="Y8" s="315" t="s">
        <v>156</v>
      </c>
      <c r="Z8" s="260" t="s">
        <v>200</v>
      </c>
      <c r="AA8" s="233"/>
      <c r="AB8" s="284">
        <v>41061</v>
      </c>
      <c r="AC8" s="285"/>
      <c r="AD8" s="309" t="s">
        <v>152</v>
      </c>
      <c r="AE8" s="323" t="s">
        <v>147</v>
      </c>
      <c r="AG8" s="3" t="s">
        <v>165</v>
      </c>
      <c r="AH8" s="28">
        <f>(F76+K76+P76+U76+Z76+AE76+F79+K79+P79+U79+Z79+AE79)*8</f>
        <v>1720</v>
      </c>
    </row>
    <row r="9" spans="1:36" ht="15.5" x14ac:dyDescent="0.35">
      <c r="C9" s="290">
        <v>40910</v>
      </c>
      <c r="D9" s="291"/>
      <c r="E9" s="118" t="s">
        <v>156</v>
      </c>
      <c r="F9" s="292" t="s">
        <v>164</v>
      </c>
      <c r="G9" s="233"/>
      <c r="H9" s="290">
        <v>40941</v>
      </c>
      <c r="I9" s="291"/>
      <c r="J9" s="118" t="s">
        <v>152</v>
      </c>
      <c r="K9" s="292" t="s">
        <v>147</v>
      </c>
      <c r="L9" s="233"/>
      <c r="M9" s="290">
        <v>40970</v>
      </c>
      <c r="N9" s="291"/>
      <c r="O9" s="118" t="s">
        <v>152</v>
      </c>
      <c r="P9" s="292" t="s">
        <v>147</v>
      </c>
      <c r="Q9" s="233"/>
      <c r="R9" s="290">
        <v>41001</v>
      </c>
      <c r="S9" s="291"/>
      <c r="T9" s="118" t="s">
        <v>153</v>
      </c>
      <c r="U9" s="292" t="s">
        <v>147</v>
      </c>
      <c r="V9" s="233"/>
      <c r="W9" s="290">
        <v>41031</v>
      </c>
      <c r="X9" s="291"/>
      <c r="Y9" s="118" t="s">
        <v>151</v>
      </c>
      <c r="Z9" s="292"/>
      <c r="AA9" s="233"/>
      <c r="AB9" s="290">
        <v>41062</v>
      </c>
      <c r="AC9" s="291"/>
      <c r="AD9" s="118" t="s">
        <v>155</v>
      </c>
      <c r="AE9" s="292" t="s">
        <v>147</v>
      </c>
      <c r="AG9" s="3" t="s">
        <v>160</v>
      </c>
      <c r="AH9" s="28">
        <f t="shared" ref="AH9:AH10" si="0">(F77+K77+P77+U77+Z77+AE77+F80+K80+P80+U80+Z80+AE80)*8</f>
        <v>0</v>
      </c>
    </row>
    <row r="10" spans="1:36" ht="15.5" x14ac:dyDescent="0.35">
      <c r="C10" s="290">
        <v>40911</v>
      </c>
      <c r="D10" s="291"/>
      <c r="E10" s="118" t="s">
        <v>151</v>
      </c>
      <c r="F10" s="292"/>
      <c r="G10" s="233"/>
      <c r="H10" s="290">
        <v>40942</v>
      </c>
      <c r="I10" s="291"/>
      <c r="J10" s="118" t="s">
        <v>155</v>
      </c>
      <c r="K10" s="292" t="s">
        <v>147</v>
      </c>
      <c r="L10" s="233"/>
      <c r="M10" s="290">
        <v>40971</v>
      </c>
      <c r="N10" s="291"/>
      <c r="O10" s="118" t="s">
        <v>155</v>
      </c>
      <c r="P10" s="292" t="s">
        <v>147</v>
      </c>
      <c r="Q10" s="233"/>
      <c r="R10" s="220">
        <v>41002</v>
      </c>
      <c r="S10" s="221"/>
      <c r="T10" s="310" t="s">
        <v>156</v>
      </c>
      <c r="U10" s="222" t="s">
        <v>200</v>
      </c>
      <c r="V10" s="233"/>
      <c r="W10" s="220">
        <v>41032</v>
      </c>
      <c r="X10" s="227"/>
      <c r="Y10" s="310" t="s">
        <v>146</v>
      </c>
      <c r="Z10" s="243"/>
      <c r="AA10" s="233"/>
      <c r="AB10" s="290">
        <v>41063</v>
      </c>
      <c r="AC10" s="291"/>
      <c r="AD10" s="118" t="s">
        <v>150</v>
      </c>
      <c r="AE10" s="292" t="s">
        <v>147</v>
      </c>
      <c r="AG10" s="3" t="s">
        <v>161</v>
      </c>
      <c r="AH10" s="28">
        <f t="shared" si="0"/>
        <v>0</v>
      </c>
    </row>
    <row r="11" spans="1:36" ht="15.5" x14ac:dyDescent="0.35">
      <c r="C11" s="220">
        <v>40912</v>
      </c>
      <c r="D11" s="227"/>
      <c r="E11" s="310" t="s">
        <v>146</v>
      </c>
      <c r="F11" s="243"/>
      <c r="G11" s="233"/>
      <c r="H11" s="290">
        <v>40943</v>
      </c>
      <c r="I11" s="291"/>
      <c r="J11" s="118" t="s">
        <v>150</v>
      </c>
      <c r="K11" s="292" t="s">
        <v>147</v>
      </c>
      <c r="L11" s="233"/>
      <c r="M11" s="290">
        <v>40972</v>
      </c>
      <c r="N11" s="291"/>
      <c r="O11" s="118" t="s">
        <v>150</v>
      </c>
      <c r="P11" s="292" t="s">
        <v>147</v>
      </c>
      <c r="Q11" s="233"/>
      <c r="R11" s="290">
        <v>41003</v>
      </c>
      <c r="S11" s="291"/>
      <c r="T11" s="118" t="s">
        <v>151</v>
      </c>
      <c r="U11" s="292"/>
      <c r="V11" s="233"/>
      <c r="W11" s="290">
        <v>41033</v>
      </c>
      <c r="X11" s="291"/>
      <c r="Y11" s="118" t="s">
        <v>152</v>
      </c>
      <c r="Z11" s="323" t="s">
        <v>147</v>
      </c>
      <c r="AA11" s="233"/>
      <c r="AB11" s="290">
        <v>41064</v>
      </c>
      <c r="AC11" s="291"/>
      <c r="AD11" s="118" t="s">
        <v>153</v>
      </c>
      <c r="AE11" s="292" t="s">
        <v>147</v>
      </c>
      <c r="AG11" s="3"/>
      <c r="AH11" s="113"/>
    </row>
    <row r="12" spans="1:36" ht="15.5" x14ac:dyDescent="0.35">
      <c r="C12" s="290">
        <v>40913</v>
      </c>
      <c r="D12" s="291"/>
      <c r="E12" s="118" t="s">
        <v>152</v>
      </c>
      <c r="F12" s="292" t="s">
        <v>164</v>
      </c>
      <c r="G12" s="233"/>
      <c r="H12" s="290">
        <v>40944</v>
      </c>
      <c r="I12" s="291"/>
      <c r="J12" s="118" t="s">
        <v>153</v>
      </c>
      <c r="K12" s="292" t="s">
        <v>147</v>
      </c>
      <c r="L12" s="233"/>
      <c r="M12" s="290">
        <v>40973</v>
      </c>
      <c r="N12" s="291"/>
      <c r="O12" s="118" t="s">
        <v>153</v>
      </c>
      <c r="P12" s="292" t="s">
        <v>147</v>
      </c>
      <c r="Q12" s="233"/>
      <c r="R12" s="220">
        <v>41004</v>
      </c>
      <c r="S12" s="227"/>
      <c r="T12" s="310" t="s">
        <v>146</v>
      </c>
      <c r="U12" s="243"/>
      <c r="V12" s="233"/>
      <c r="W12" s="290">
        <v>41034</v>
      </c>
      <c r="X12" s="291"/>
      <c r="Y12" s="118" t="s">
        <v>155</v>
      </c>
      <c r="Z12" s="292" t="s">
        <v>147</v>
      </c>
      <c r="AA12" s="233"/>
      <c r="AB12" s="290">
        <v>41065</v>
      </c>
      <c r="AC12" s="291"/>
      <c r="AD12" s="118" t="s">
        <v>156</v>
      </c>
      <c r="AE12" s="292" t="s">
        <v>147</v>
      </c>
      <c r="AG12" s="3" t="s">
        <v>166</v>
      </c>
      <c r="AH12" s="28">
        <f>SUM(AH8:AH11)</f>
        <v>1720</v>
      </c>
    </row>
    <row r="13" spans="1:36" ht="15.5" x14ac:dyDescent="0.35">
      <c r="C13" s="220">
        <v>40914</v>
      </c>
      <c r="D13" s="221"/>
      <c r="E13" s="310" t="s">
        <v>155</v>
      </c>
      <c r="F13" s="243" t="s">
        <v>200</v>
      </c>
      <c r="G13" s="233"/>
      <c r="H13" s="290">
        <v>40945</v>
      </c>
      <c r="I13" s="291"/>
      <c r="J13" s="118" t="s">
        <v>156</v>
      </c>
      <c r="K13" s="292" t="s">
        <v>147</v>
      </c>
      <c r="L13" s="233"/>
      <c r="M13" s="290">
        <v>40974</v>
      </c>
      <c r="N13" s="291"/>
      <c r="O13" s="118" t="s">
        <v>156</v>
      </c>
      <c r="P13" s="292" t="s">
        <v>147</v>
      </c>
      <c r="Q13" s="233"/>
      <c r="R13" s="220">
        <v>41005</v>
      </c>
      <c r="S13" s="221"/>
      <c r="T13" s="310" t="s">
        <v>152</v>
      </c>
      <c r="U13" s="243" t="s">
        <v>200</v>
      </c>
      <c r="V13" s="233"/>
      <c r="W13" s="290">
        <v>41035</v>
      </c>
      <c r="X13" s="293"/>
      <c r="Y13" s="118" t="s">
        <v>150</v>
      </c>
      <c r="Z13" s="292" t="s">
        <v>147</v>
      </c>
      <c r="AA13" s="233"/>
      <c r="AB13" s="290">
        <v>41066</v>
      </c>
      <c r="AC13" s="293"/>
      <c r="AD13" s="118" t="s">
        <v>151</v>
      </c>
      <c r="AE13" s="292"/>
      <c r="AG13" s="3" t="s">
        <v>167</v>
      </c>
      <c r="AH13" s="28">
        <v>1716</v>
      </c>
    </row>
    <row r="14" spans="1:36" ht="15.5" x14ac:dyDescent="0.35">
      <c r="C14" s="290">
        <v>40915</v>
      </c>
      <c r="D14" s="291"/>
      <c r="E14" s="118" t="s">
        <v>150</v>
      </c>
      <c r="F14" s="292" t="s">
        <v>147</v>
      </c>
      <c r="G14" s="233"/>
      <c r="H14" s="290">
        <v>40946</v>
      </c>
      <c r="I14" s="291"/>
      <c r="J14" s="118" t="s">
        <v>151</v>
      </c>
      <c r="K14" s="292"/>
      <c r="L14" s="233"/>
      <c r="M14" s="290">
        <v>40975</v>
      </c>
      <c r="N14" s="291"/>
      <c r="O14" s="118" t="s">
        <v>151</v>
      </c>
      <c r="P14" s="292"/>
      <c r="Q14" s="233"/>
      <c r="R14" s="290">
        <v>41006</v>
      </c>
      <c r="S14" s="291"/>
      <c r="T14" s="118" t="s">
        <v>155</v>
      </c>
      <c r="U14" s="292" t="s">
        <v>147</v>
      </c>
      <c r="V14" s="233"/>
      <c r="W14" s="290">
        <v>41036</v>
      </c>
      <c r="X14" s="291"/>
      <c r="Y14" s="118" t="s">
        <v>153</v>
      </c>
      <c r="Z14" s="292" t="s">
        <v>147</v>
      </c>
      <c r="AA14" s="233"/>
      <c r="AB14" s="220">
        <v>41067</v>
      </c>
      <c r="AC14" s="227"/>
      <c r="AD14" s="310" t="s">
        <v>146</v>
      </c>
      <c r="AE14" s="243"/>
      <c r="AG14" s="3"/>
      <c r="AH14" s="3"/>
    </row>
    <row r="15" spans="1:36" ht="15" customHeight="1" x14ac:dyDescent="0.35">
      <c r="C15" s="290">
        <v>40916</v>
      </c>
      <c r="D15" s="291"/>
      <c r="E15" s="118" t="s">
        <v>153</v>
      </c>
      <c r="F15" s="292" t="s">
        <v>147</v>
      </c>
      <c r="G15" s="233"/>
      <c r="H15" s="220">
        <v>40947</v>
      </c>
      <c r="I15" s="227"/>
      <c r="J15" s="310" t="s">
        <v>146</v>
      </c>
      <c r="K15" s="243"/>
      <c r="L15" s="233"/>
      <c r="M15" s="220">
        <v>40976</v>
      </c>
      <c r="N15" s="227"/>
      <c r="O15" s="310" t="s">
        <v>146</v>
      </c>
      <c r="P15" s="222"/>
      <c r="Q15" s="233"/>
      <c r="R15" s="290">
        <v>41007</v>
      </c>
      <c r="S15" s="291"/>
      <c r="T15" s="118" t="s">
        <v>150</v>
      </c>
      <c r="U15" s="292" t="s">
        <v>147</v>
      </c>
      <c r="V15" s="233"/>
      <c r="W15" s="290">
        <v>41037</v>
      </c>
      <c r="X15" s="291"/>
      <c r="Y15" s="118" t="s">
        <v>156</v>
      </c>
      <c r="Z15" s="292" t="s">
        <v>147</v>
      </c>
      <c r="AA15" s="233"/>
      <c r="AB15" s="290">
        <v>41068</v>
      </c>
      <c r="AC15" s="291"/>
      <c r="AD15" s="118" t="s">
        <v>152</v>
      </c>
      <c r="AE15" s="323" t="s">
        <v>147</v>
      </c>
      <c r="AG15" s="3" t="s">
        <v>168</v>
      </c>
      <c r="AH15" s="28">
        <f>AH13/8</f>
        <v>214.5</v>
      </c>
    </row>
    <row r="16" spans="1:36" ht="15" customHeight="1" x14ac:dyDescent="0.35">
      <c r="C16" s="290">
        <v>40917</v>
      </c>
      <c r="D16" s="291"/>
      <c r="E16" s="118" t="s">
        <v>156</v>
      </c>
      <c r="F16" s="292" t="s">
        <v>147</v>
      </c>
      <c r="G16" s="233"/>
      <c r="H16" s="290">
        <v>40948</v>
      </c>
      <c r="I16" s="291"/>
      <c r="J16" s="118" t="s">
        <v>152</v>
      </c>
      <c r="K16" s="323" t="s">
        <v>147</v>
      </c>
      <c r="L16" s="233"/>
      <c r="M16" s="290">
        <v>40977</v>
      </c>
      <c r="N16" s="291"/>
      <c r="O16" s="118" t="s">
        <v>152</v>
      </c>
      <c r="P16" s="323" t="s">
        <v>154</v>
      </c>
      <c r="Q16" s="233"/>
      <c r="R16" s="290">
        <v>41008</v>
      </c>
      <c r="S16" s="291"/>
      <c r="T16" s="118" t="s">
        <v>153</v>
      </c>
      <c r="U16" s="292" t="s">
        <v>147</v>
      </c>
      <c r="V16" s="233"/>
      <c r="W16" s="290">
        <v>41038</v>
      </c>
      <c r="X16" s="291"/>
      <c r="Y16" s="118" t="s">
        <v>151</v>
      </c>
      <c r="Z16" s="292"/>
      <c r="AA16" s="233"/>
      <c r="AB16" s="290">
        <v>41069</v>
      </c>
      <c r="AC16" s="291"/>
      <c r="AD16" s="118" t="s">
        <v>155</v>
      </c>
      <c r="AE16" s="292" t="s">
        <v>147</v>
      </c>
      <c r="AG16" s="3"/>
      <c r="AH16" s="3"/>
    </row>
    <row r="17" spans="3:36" ht="15.5" x14ac:dyDescent="0.35">
      <c r="C17" s="290">
        <v>40918</v>
      </c>
      <c r="D17" s="291"/>
      <c r="E17" s="118" t="s">
        <v>151</v>
      </c>
      <c r="F17" s="292"/>
      <c r="G17" s="233"/>
      <c r="H17" s="290">
        <v>40949</v>
      </c>
      <c r="I17" s="291"/>
      <c r="J17" s="118" t="s">
        <v>155</v>
      </c>
      <c r="K17" s="292" t="s">
        <v>147</v>
      </c>
      <c r="L17" s="233"/>
      <c r="M17" s="290">
        <v>40978</v>
      </c>
      <c r="N17" s="291"/>
      <c r="O17" s="118" t="s">
        <v>155</v>
      </c>
      <c r="P17" s="292" t="s">
        <v>154</v>
      </c>
      <c r="Q17" s="233"/>
      <c r="R17" s="290">
        <v>41009</v>
      </c>
      <c r="S17" s="291"/>
      <c r="T17" s="118" t="s">
        <v>156</v>
      </c>
      <c r="U17" s="292" t="s">
        <v>147</v>
      </c>
      <c r="V17" s="233"/>
      <c r="W17" s="220">
        <v>41039</v>
      </c>
      <c r="X17" s="227"/>
      <c r="Y17" s="310" t="s">
        <v>146</v>
      </c>
      <c r="Z17" s="243"/>
      <c r="AA17" s="233"/>
      <c r="AB17" s="290">
        <v>41070</v>
      </c>
      <c r="AC17" s="291"/>
      <c r="AD17" s="118" t="s">
        <v>150</v>
      </c>
      <c r="AE17" s="292" t="s">
        <v>147</v>
      </c>
      <c r="AG17" s="3" t="s">
        <v>31</v>
      </c>
      <c r="AH17" s="28">
        <f>COUNTIF(AE8:AE72,"AP")+COUNTIF(F8:F72,"AP")+COUNTIF(K8:K72,"AP")+COUNTIF(P8:P72,"AP")+COUNTIF(U8:U72,"AP")+COUNTIF(Z8:Z72,"AP")</f>
        <v>9</v>
      </c>
    </row>
    <row r="18" spans="3:36" ht="15.5" x14ac:dyDescent="0.35">
      <c r="C18" s="220">
        <v>40919</v>
      </c>
      <c r="D18" s="227"/>
      <c r="E18" s="310" t="s">
        <v>146</v>
      </c>
      <c r="F18" s="243"/>
      <c r="G18" s="233"/>
      <c r="H18" s="290">
        <v>40950</v>
      </c>
      <c r="I18" s="291"/>
      <c r="J18" s="118" t="s">
        <v>150</v>
      </c>
      <c r="K18" s="292" t="s">
        <v>147</v>
      </c>
      <c r="L18" s="233"/>
      <c r="M18" s="290">
        <v>40979</v>
      </c>
      <c r="N18" s="291"/>
      <c r="O18" s="118" t="s">
        <v>150</v>
      </c>
      <c r="P18" s="292" t="s">
        <v>154</v>
      </c>
      <c r="Q18" s="233"/>
      <c r="R18" s="290">
        <v>41010</v>
      </c>
      <c r="S18" s="291"/>
      <c r="T18" s="118" t="s">
        <v>151</v>
      </c>
      <c r="U18" s="292"/>
      <c r="V18" s="233"/>
      <c r="W18" s="290">
        <v>41040</v>
      </c>
      <c r="X18" s="291"/>
      <c r="Y18" s="118" t="s">
        <v>152</v>
      </c>
      <c r="Z18" s="323" t="s">
        <v>147</v>
      </c>
      <c r="AA18" s="233"/>
      <c r="AB18" s="290">
        <v>41071</v>
      </c>
      <c r="AC18" s="291"/>
      <c r="AD18" s="118" t="s">
        <v>153</v>
      </c>
      <c r="AE18" s="292" t="s">
        <v>147</v>
      </c>
      <c r="AG18" s="3" t="s">
        <v>169</v>
      </c>
      <c r="AH18" s="28">
        <f>COUNTIF(Z8:Z38,"L")+COUNTIF(U8:U38,"L")+COUNTIF(AE8:AE38,"L")+COUNTIF(F8:F38,"L")+COUNTIF(K8:K38,"L")+COUNTIF(P8:P38,"L")+COUNTIF(Z42:Z72,"L")+COUNTIF(U42:U72,"L")+COUNTIF(AE42:AE72,"L")+COUNTIF(F42:F72,"L")+COUNTIF(K42:K72,"L")+COUNTIF(P42:P72,"L")</f>
        <v>30</v>
      </c>
    </row>
    <row r="19" spans="3:36" ht="15.5" x14ac:dyDescent="0.35">
      <c r="C19" s="290">
        <v>40920</v>
      </c>
      <c r="D19" s="291"/>
      <c r="E19" s="118" t="s">
        <v>152</v>
      </c>
      <c r="F19" s="292" t="s">
        <v>147</v>
      </c>
      <c r="G19" s="233"/>
      <c r="H19" s="290">
        <v>40951</v>
      </c>
      <c r="I19" s="291"/>
      <c r="J19" s="118" t="s">
        <v>153</v>
      </c>
      <c r="K19" s="292" t="s">
        <v>147</v>
      </c>
      <c r="L19" s="233"/>
      <c r="M19" s="290">
        <v>40980</v>
      </c>
      <c r="N19" s="291"/>
      <c r="O19" s="118" t="s">
        <v>153</v>
      </c>
      <c r="P19" s="292" t="s">
        <v>154</v>
      </c>
      <c r="Q19" s="233"/>
      <c r="R19" s="220">
        <v>41011</v>
      </c>
      <c r="S19" s="227"/>
      <c r="T19" s="310" t="s">
        <v>146</v>
      </c>
      <c r="U19" s="243"/>
      <c r="V19" s="233"/>
      <c r="W19" s="290">
        <v>41041</v>
      </c>
      <c r="X19" s="291"/>
      <c r="Y19" s="118" t="s">
        <v>155</v>
      </c>
      <c r="Z19" s="292" t="s">
        <v>147</v>
      </c>
      <c r="AA19" s="233"/>
      <c r="AB19" s="290">
        <v>41072</v>
      </c>
      <c r="AC19" s="291"/>
      <c r="AD19" s="118" t="s">
        <v>156</v>
      </c>
      <c r="AE19" s="292" t="s">
        <v>147</v>
      </c>
      <c r="AG19" s="3" t="s">
        <v>170</v>
      </c>
      <c r="AH19" s="28">
        <f>COUNTIF(U7:U73,"ATV")+COUNTIF(Z7:Z73,"ATV")+COUNTIF(AE7:AE73,"ATV")+COUNTIF(F7:F73,"ATV")+COUNTIF(K7:K73,"ATV")+COUNTIF(P7:P73,"ATV")</f>
        <v>12</v>
      </c>
    </row>
    <row r="20" spans="3:36" ht="15.5" x14ac:dyDescent="0.35">
      <c r="C20" s="290">
        <v>40921</v>
      </c>
      <c r="D20" s="291"/>
      <c r="E20" s="118" t="s">
        <v>155</v>
      </c>
      <c r="F20" s="292" t="s">
        <v>147</v>
      </c>
      <c r="G20" s="233"/>
      <c r="H20" s="290">
        <v>40952</v>
      </c>
      <c r="I20" s="291"/>
      <c r="J20" s="118" t="s">
        <v>156</v>
      </c>
      <c r="K20" s="292" t="s">
        <v>147</v>
      </c>
      <c r="L20" s="233"/>
      <c r="M20" s="290">
        <v>40981</v>
      </c>
      <c r="N20" s="291"/>
      <c r="O20" s="118" t="s">
        <v>156</v>
      </c>
      <c r="P20" s="292" t="s">
        <v>154</v>
      </c>
      <c r="Q20" s="233"/>
      <c r="R20" s="290">
        <v>41012</v>
      </c>
      <c r="S20" s="293"/>
      <c r="T20" s="118" t="s">
        <v>152</v>
      </c>
      <c r="U20" s="323" t="s">
        <v>147</v>
      </c>
      <c r="V20" s="233"/>
      <c r="W20" s="290">
        <v>41042</v>
      </c>
      <c r="X20" s="293"/>
      <c r="Y20" s="118" t="s">
        <v>150</v>
      </c>
      <c r="Z20" s="236" t="s">
        <v>147</v>
      </c>
      <c r="AA20" s="233"/>
      <c r="AB20" s="290">
        <v>41073</v>
      </c>
      <c r="AC20" s="293"/>
      <c r="AD20" s="118" t="s">
        <v>151</v>
      </c>
      <c r="AE20" s="292"/>
      <c r="AG20" s="3"/>
      <c r="AH20" s="28"/>
    </row>
    <row r="21" spans="3:36" ht="15.5" x14ac:dyDescent="0.35">
      <c r="C21" s="290">
        <v>40922</v>
      </c>
      <c r="D21" s="291"/>
      <c r="E21" s="118" t="s">
        <v>150</v>
      </c>
      <c r="F21" s="292" t="s">
        <v>147</v>
      </c>
      <c r="G21" s="233"/>
      <c r="H21" s="290">
        <v>40953</v>
      </c>
      <c r="I21" s="291"/>
      <c r="J21" s="118" t="s">
        <v>151</v>
      </c>
      <c r="K21" s="292"/>
      <c r="L21" s="233"/>
      <c r="M21" s="290">
        <v>40982</v>
      </c>
      <c r="N21" s="291"/>
      <c r="O21" s="118" t="s">
        <v>151</v>
      </c>
      <c r="P21" s="292" t="s">
        <v>154</v>
      </c>
      <c r="Q21" s="233"/>
      <c r="R21" s="290">
        <v>41013</v>
      </c>
      <c r="S21" s="291"/>
      <c r="T21" s="118" t="s">
        <v>155</v>
      </c>
      <c r="U21" s="292" t="s">
        <v>147</v>
      </c>
      <c r="V21" s="233"/>
      <c r="W21" s="220">
        <v>41043</v>
      </c>
      <c r="X21" s="221"/>
      <c r="Y21" s="310" t="s">
        <v>153</v>
      </c>
      <c r="Z21" s="325" t="s">
        <v>200</v>
      </c>
      <c r="AA21" s="233"/>
      <c r="AB21" s="220">
        <v>41074</v>
      </c>
      <c r="AC21" s="227"/>
      <c r="AD21" s="310" t="s">
        <v>146</v>
      </c>
      <c r="AE21" s="243"/>
      <c r="AG21" s="3" t="s">
        <v>171</v>
      </c>
      <c r="AH21" s="115">
        <f>AH12-AH13</f>
        <v>4</v>
      </c>
    </row>
    <row r="22" spans="3:36" ht="15.5" x14ac:dyDescent="0.35">
      <c r="C22" s="290">
        <v>40923</v>
      </c>
      <c r="D22" s="291"/>
      <c r="E22" s="118" t="s">
        <v>153</v>
      </c>
      <c r="F22" s="292" t="s">
        <v>147</v>
      </c>
      <c r="G22" s="233"/>
      <c r="H22" s="220">
        <v>40954</v>
      </c>
      <c r="I22" s="227"/>
      <c r="J22" s="310" t="s">
        <v>146</v>
      </c>
      <c r="K22" s="222"/>
      <c r="L22" s="233"/>
      <c r="M22" s="220">
        <v>40983</v>
      </c>
      <c r="N22" s="227"/>
      <c r="O22" s="310" t="s">
        <v>146</v>
      </c>
      <c r="P22" s="222"/>
      <c r="Q22" s="233"/>
      <c r="R22" s="290">
        <v>41014</v>
      </c>
      <c r="S22" s="291"/>
      <c r="T22" s="118" t="s">
        <v>150</v>
      </c>
      <c r="U22" s="292" t="s">
        <v>147</v>
      </c>
      <c r="V22" s="233"/>
      <c r="W22" s="290">
        <v>41044</v>
      </c>
      <c r="X22" s="291"/>
      <c r="Y22" s="118" t="s">
        <v>156</v>
      </c>
      <c r="Z22" s="292" t="s">
        <v>164</v>
      </c>
      <c r="AA22" s="233"/>
      <c r="AB22" s="290">
        <v>41075</v>
      </c>
      <c r="AC22" s="291"/>
      <c r="AD22" s="118" t="s">
        <v>152</v>
      </c>
      <c r="AE22" s="323" t="s">
        <v>147</v>
      </c>
      <c r="AG22" s="1"/>
      <c r="AH22" s="1"/>
    </row>
    <row r="23" spans="3:36" ht="15.5" x14ac:dyDescent="0.35">
      <c r="C23" s="290">
        <v>40924</v>
      </c>
      <c r="D23" s="291"/>
      <c r="E23" s="118" t="s">
        <v>156</v>
      </c>
      <c r="F23" s="292" t="s">
        <v>147</v>
      </c>
      <c r="G23" s="233"/>
      <c r="H23" s="290">
        <v>40955</v>
      </c>
      <c r="I23" s="291"/>
      <c r="J23" s="118" t="s">
        <v>152</v>
      </c>
      <c r="K23" s="323" t="s">
        <v>147</v>
      </c>
      <c r="L23" s="233"/>
      <c r="M23" s="290">
        <v>40984</v>
      </c>
      <c r="N23" s="291"/>
      <c r="O23" s="118" t="s">
        <v>152</v>
      </c>
      <c r="P23" s="323" t="s">
        <v>147</v>
      </c>
      <c r="Q23" s="233"/>
      <c r="R23" s="290">
        <v>41015</v>
      </c>
      <c r="S23" s="291"/>
      <c r="T23" s="118" t="s">
        <v>153</v>
      </c>
      <c r="U23" s="292" t="s">
        <v>147</v>
      </c>
      <c r="V23" s="233"/>
      <c r="W23" s="290">
        <v>41045</v>
      </c>
      <c r="X23" s="291"/>
      <c r="Y23" s="118" t="s">
        <v>151</v>
      </c>
      <c r="Z23" s="292"/>
      <c r="AA23" s="233"/>
      <c r="AB23" s="290">
        <v>41076</v>
      </c>
      <c r="AC23" s="291"/>
      <c r="AD23" s="118" t="s">
        <v>155</v>
      </c>
      <c r="AE23" s="292" t="s">
        <v>147</v>
      </c>
      <c r="AG23" s="1"/>
      <c r="AH23" s="1"/>
    </row>
    <row r="24" spans="3:36" ht="15.5" x14ac:dyDescent="0.35">
      <c r="C24" s="290">
        <v>40925</v>
      </c>
      <c r="D24" s="291"/>
      <c r="E24" s="118" t="s">
        <v>151</v>
      </c>
      <c r="F24" s="292"/>
      <c r="G24" s="233"/>
      <c r="H24" s="290">
        <v>40956</v>
      </c>
      <c r="I24" s="291"/>
      <c r="J24" s="118" t="s">
        <v>155</v>
      </c>
      <c r="K24" s="292" t="s">
        <v>147</v>
      </c>
      <c r="L24" s="233"/>
      <c r="M24" s="290">
        <v>40985</v>
      </c>
      <c r="N24" s="291"/>
      <c r="O24" s="118" t="s">
        <v>155</v>
      </c>
      <c r="P24" s="292" t="s">
        <v>147</v>
      </c>
      <c r="Q24" s="233"/>
      <c r="R24" s="290">
        <v>41016</v>
      </c>
      <c r="S24" s="291"/>
      <c r="T24" s="118" t="s">
        <v>156</v>
      </c>
      <c r="U24" s="292" t="s">
        <v>147</v>
      </c>
      <c r="V24" s="233"/>
      <c r="W24" s="220">
        <v>41046</v>
      </c>
      <c r="X24" s="227"/>
      <c r="Y24" s="310" t="s">
        <v>146</v>
      </c>
      <c r="Z24" s="243"/>
      <c r="AA24" s="233"/>
      <c r="AB24" s="290">
        <v>41077</v>
      </c>
      <c r="AC24" s="291"/>
      <c r="AD24" s="118" t="s">
        <v>150</v>
      </c>
      <c r="AE24" s="292" t="s">
        <v>164</v>
      </c>
      <c r="AG24" s="1"/>
      <c r="AH24" s="1"/>
    </row>
    <row r="25" spans="3:36" ht="15.5" x14ac:dyDescent="0.35">
      <c r="C25" s="220">
        <v>40926</v>
      </c>
      <c r="D25" s="227"/>
      <c r="E25" s="310" t="s">
        <v>146</v>
      </c>
      <c r="F25" s="222"/>
      <c r="G25" s="233"/>
      <c r="H25" s="290">
        <v>40957</v>
      </c>
      <c r="I25" s="291"/>
      <c r="J25" s="118" t="s">
        <v>150</v>
      </c>
      <c r="K25" s="292" t="s">
        <v>147</v>
      </c>
      <c r="L25" s="233"/>
      <c r="M25" s="290">
        <v>40986</v>
      </c>
      <c r="N25" s="291"/>
      <c r="O25" s="118" t="s">
        <v>150</v>
      </c>
      <c r="P25" s="292" t="s">
        <v>147</v>
      </c>
      <c r="Q25" s="233"/>
      <c r="R25" s="290">
        <v>41017</v>
      </c>
      <c r="S25" s="291"/>
      <c r="T25" s="118" t="s">
        <v>151</v>
      </c>
      <c r="U25" s="292"/>
      <c r="V25" s="233"/>
      <c r="W25" s="290">
        <v>41047</v>
      </c>
      <c r="X25" s="291"/>
      <c r="Y25" s="118" t="s">
        <v>152</v>
      </c>
      <c r="Z25" s="323" t="s">
        <v>147</v>
      </c>
      <c r="AA25" s="233"/>
      <c r="AB25" s="290">
        <v>41078</v>
      </c>
      <c r="AC25" s="291"/>
      <c r="AD25" s="118" t="s">
        <v>153</v>
      </c>
      <c r="AE25" s="292" t="s">
        <v>164</v>
      </c>
      <c r="AG25" s="1"/>
      <c r="AH25" s="1"/>
    </row>
    <row r="26" spans="3:36" ht="15.5" x14ac:dyDescent="0.35">
      <c r="C26" s="290">
        <v>40927</v>
      </c>
      <c r="D26" s="291"/>
      <c r="E26" s="118" t="s">
        <v>152</v>
      </c>
      <c r="F26" s="323" t="s">
        <v>147</v>
      </c>
      <c r="G26" s="233"/>
      <c r="H26" s="290">
        <v>40958</v>
      </c>
      <c r="I26" s="291"/>
      <c r="J26" s="118" t="s">
        <v>153</v>
      </c>
      <c r="K26" s="292" t="s">
        <v>147</v>
      </c>
      <c r="L26" s="233"/>
      <c r="M26" s="290">
        <v>40987</v>
      </c>
      <c r="N26" s="291"/>
      <c r="O26" s="118" t="s">
        <v>153</v>
      </c>
      <c r="P26" s="292" t="s">
        <v>147</v>
      </c>
      <c r="Q26" s="233"/>
      <c r="R26" s="220">
        <v>41018</v>
      </c>
      <c r="S26" s="227"/>
      <c r="T26" s="310" t="s">
        <v>146</v>
      </c>
      <c r="U26" s="243"/>
      <c r="V26" s="233"/>
      <c r="W26" s="290">
        <v>41048</v>
      </c>
      <c r="X26" s="291"/>
      <c r="Y26" s="118" t="s">
        <v>155</v>
      </c>
      <c r="Z26" s="292" t="s">
        <v>147</v>
      </c>
      <c r="AA26" s="233"/>
      <c r="AB26" s="220">
        <v>41079</v>
      </c>
      <c r="AC26" s="221"/>
      <c r="AD26" s="310" t="s">
        <v>156</v>
      </c>
      <c r="AE26" s="243" t="s">
        <v>200</v>
      </c>
      <c r="AG26" s="1"/>
      <c r="AH26" s="1"/>
    </row>
    <row r="27" spans="3:36" ht="19" thickBot="1" x14ac:dyDescent="0.5">
      <c r="C27" s="290">
        <v>40928</v>
      </c>
      <c r="D27" s="291"/>
      <c r="E27" s="118" t="s">
        <v>155</v>
      </c>
      <c r="F27" s="292" t="s">
        <v>147</v>
      </c>
      <c r="G27" s="233"/>
      <c r="H27" s="290">
        <v>40959</v>
      </c>
      <c r="I27" s="291"/>
      <c r="J27" s="118" t="s">
        <v>156</v>
      </c>
      <c r="K27" s="292" t="s">
        <v>147</v>
      </c>
      <c r="L27" s="233"/>
      <c r="M27" s="290">
        <v>40988</v>
      </c>
      <c r="N27" s="291"/>
      <c r="O27" s="118" t="s">
        <v>156</v>
      </c>
      <c r="P27" s="292" t="s">
        <v>147</v>
      </c>
      <c r="Q27" s="233"/>
      <c r="R27" s="290">
        <v>41019</v>
      </c>
      <c r="S27" s="293"/>
      <c r="T27" s="118" t="s">
        <v>152</v>
      </c>
      <c r="U27" s="323" t="s">
        <v>147</v>
      </c>
      <c r="V27" s="233"/>
      <c r="W27" s="290">
        <v>41049</v>
      </c>
      <c r="X27" s="293"/>
      <c r="Y27" s="118" t="s">
        <v>150</v>
      </c>
      <c r="Z27" s="292" t="s">
        <v>147</v>
      </c>
      <c r="AA27" s="233"/>
      <c r="AB27" s="290">
        <v>41080</v>
      </c>
      <c r="AC27" s="293"/>
      <c r="AD27" s="118" t="s">
        <v>151</v>
      </c>
      <c r="AE27" s="292"/>
      <c r="AG27" s="259" t="s">
        <v>181</v>
      </c>
      <c r="AH27" s="46"/>
      <c r="AI27" s="46"/>
      <c r="AJ27" s="46"/>
    </row>
    <row r="28" spans="3:36" ht="15.5" x14ac:dyDescent="0.35">
      <c r="C28" s="290">
        <v>40929</v>
      </c>
      <c r="D28" s="291"/>
      <c r="E28" s="118" t="s">
        <v>150</v>
      </c>
      <c r="F28" s="292" t="s">
        <v>147</v>
      </c>
      <c r="G28" s="233"/>
      <c r="H28" s="290">
        <v>40960</v>
      </c>
      <c r="I28" s="291"/>
      <c r="J28" s="118" t="s">
        <v>151</v>
      </c>
      <c r="K28" s="292"/>
      <c r="L28" s="233"/>
      <c r="M28" s="290">
        <v>40989</v>
      </c>
      <c r="N28" s="291"/>
      <c r="O28" s="118" t="s">
        <v>151</v>
      </c>
      <c r="P28" s="292"/>
      <c r="Q28" s="233"/>
      <c r="R28" s="290">
        <v>41020</v>
      </c>
      <c r="S28" s="291"/>
      <c r="T28" s="118" t="s">
        <v>155</v>
      </c>
      <c r="U28" s="292" t="s">
        <v>147</v>
      </c>
      <c r="V28" s="233"/>
      <c r="W28" s="290">
        <v>41050</v>
      </c>
      <c r="X28" s="291"/>
      <c r="Y28" s="118" t="s">
        <v>153</v>
      </c>
      <c r="Z28" s="292" t="s">
        <v>147</v>
      </c>
      <c r="AA28" s="233"/>
      <c r="AB28" s="220">
        <v>41081</v>
      </c>
      <c r="AC28" s="227"/>
      <c r="AD28" s="310" t="s">
        <v>146</v>
      </c>
      <c r="AE28" s="243"/>
      <c r="AG28" s="1"/>
      <c r="AH28" s="1"/>
    </row>
    <row r="29" spans="3:36" ht="15.5" x14ac:dyDescent="0.35">
      <c r="C29" s="290">
        <v>40930</v>
      </c>
      <c r="D29" s="291"/>
      <c r="E29" s="118" t="s">
        <v>153</v>
      </c>
      <c r="F29" s="292" t="s">
        <v>147</v>
      </c>
      <c r="G29" s="233"/>
      <c r="H29" s="220">
        <v>40961</v>
      </c>
      <c r="I29" s="227"/>
      <c r="J29" s="310" t="s">
        <v>146</v>
      </c>
      <c r="K29" s="222"/>
      <c r="L29" s="233"/>
      <c r="M29" s="220">
        <v>40990</v>
      </c>
      <c r="N29" s="227"/>
      <c r="O29" s="310" t="s">
        <v>146</v>
      </c>
      <c r="P29" s="222"/>
      <c r="Q29" s="233"/>
      <c r="R29" s="290">
        <v>41021</v>
      </c>
      <c r="S29" s="291"/>
      <c r="T29" s="118" t="s">
        <v>150</v>
      </c>
      <c r="U29" s="292" t="s">
        <v>147</v>
      </c>
      <c r="V29" s="233"/>
      <c r="W29" s="290">
        <v>41051</v>
      </c>
      <c r="X29" s="291"/>
      <c r="Y29" s="118" t="s">
        <v>156</v>
      </c>
      <c r="Z29" s="292" t="s">
        <v>147</v>
      </c>
      <c r="AA29" s="233"/>
      <c r="AB29" s="290">
        <v>41082</v>
      </c>
      <c r="AC29" s="291"/>
      <c r="AD29" s="118" t="s">
        <v>152</v>
      </c>
      <c r="AE29" s="323" t="s">
        <v>147</v>
      </c>
      <c r="AG29" s="1"/>
      <c r="AH29" s="1"/>
    </row>
    <row r="30" spans="3:36" ht="15.5" x14ac:dyDescent="0.35">
      <c r="C30" s="290">
        <v>40931</v>
      </c>
      <c r="D30" s="291"/>
      <c r="E30" s="118" t="s">
        <v>156</v>
      </c>
      <c r="F30" s="292" t="s">
        <v>147</v>
      </c>
      <c r="G30" s="233"/>
      <c r="H30" s="290">
        <v>40962</v>
      </c>
      <c r="I30" s="291"/>
      <c r="J30" s="118" t="s">
        <v>152</v>
      </c>
      <c r="K30" s="323" t="s">
        <v>147</v>
      </c>
      <c r="L30" s="233"/>
      <c r="M30" s="290">
        <v>40991</v>
      </c>
      <c r="N30" s="291"/>
      <c r="O30" s="118" t="s">
        <v>152</v>
      </c>
      <c r="P30" s="323" t="s">
        <v>147</v>
      </c>
      <c r="Q30" s="233"/>
      <c r="R30" s="290">
        <v>41022</v>
      </c>
      <c r="S30" s="291"/>
      <c r="T30" s="118" t="s">
        <v>153</v>
      </c>
      <c r="U30" s="292" t="s">
        <v>147</v>
      </c>
      <c r="V30" s="233"/>
      <c r="W30" s="290">
        <v>41052</v>
      </c>
      <c r="X30" s="291"/>
      <c r="Y30" s="118" t="s">
        <v>151</v>
      </c>
      <c r="Z30" s="292"/>
      <c r="AA30" s="233"/>
      <c r="AB30" s="290">
        <v>41083</v>
      </c>
      <c r="AC30" s="291"/>
      <c r="AD30" s="118" t="s">
        <v>155</v>
      </c>
      <c r="AE30" s="292" t="s">
        <v>147</v>
      </c>
      <c r="AG30" s="1"/>
      <c r="AH30" s="1"/>
    </row>
    <row r="31" spans="3:36" ht="15.5" x14ac:dyDescent="0.35">
      <c r="C31" s="290">
        <v>40932</v>
      </c>
      <c r="D31" s="291"/>
      <c r="E31" s="118" t="s">
        <v>151</v>
      </c>
      <c r="F31" s="292"/>
      <c r="G31" s="233"/>
      <c r="H31" s="290">
        <v>40963</v>
      </c>
      <c r="I31" s="291"/>
      <c r="J31" s="118" t="s">
        <v>155</v>
      </c>
      <c r="K31" s="292" t="s">
        <v>147</v>
      </c>
      <c r="L31" s="233"/>
      <c r="M31" s="290">
        <v>40992</v>
      </c>
      <c r="N31" s="291"/>
      <c r="O31" s="118" t="s">
        <v>155</v>
      </c>
      <c r="P31" s="292" t="s">
        <v>147</v>
      </c>
      <c r="Q31" s="233"/>
      <c r="R31" s="290">
        <v>41023</v>
      </c>
      <c r="S31" s="291"/>
      <c r="T31" s="118" t="s">
        <v>156</v>
      </c>
      <c r="U31" s="292" t="s">
        <v>147</v>
      </c>
      <c r="V31" s="233"/>
      <c r="W31" s="220">
        <v>41053</v>
      </c>
      <c r="X31" s="227"/>
      <c r="Y31" s="310" t="s">
        <v>146</v>
      </c>
      <c r="Z31" s="243"/>
      <c r="AA31" s="233"/>
      <c r="AB31" s="290">
        <v>41084</v>
      </c>
      <c r="AC31" s="291"/>
      <c r="AD31" s="118" t="s">
        <v>150</v>
      </c>
      <c r="AE31" s="292" t="s">
        <v>147</v>
      </c>
      <c r="AG31" s="1"/>
      <c r="AH31" s="1"/>
    </row>
    <row r="32" spans="3:36" ht="15.5" x14ac:dyDescent="0.35">
      <c r="C32" s="220">
        <v>40933</v>
      </c>
      <c r="D32" s="227"/>
      <c r="E32" s="310" t="s">
        <v>146</v>
      </c>
      <c r="F32" s="222"/>
      <c r="G32" s="233"/>
      <c r="H32" s="290">
        <v>40964</v>
      </c>
      <c r="I32" s="291"/>
      <c r="J32" s="118" t="s">
        <v>150</v>
      </c>
      <c r="K32" s="292" t="s">
        <v>147</v>
      </c>
      <c r="L32" s="233"/>
      <c r="M32" s="290">
        <v>40993</v>
      </c>
      <c r="N32" s="291"/>
      <c r="O32" s="118" t="s">
        <v>150</v>
      </c>
      <c r="P32" s="292" t="s">
        <v>147</v>
      </c>
      <c r="Q32" s="233"/>
      <c r="R32" s="290">
        <v>41024</v>
      </c>
      <c r="S32" s="291"/>
      <c r="T32" s="118" t="s">
        <v>151</v>
      </c>
      <c r="U32" s="292"/>
      <c r="V32" s="233"/>
      <c r="W32" s="290">
        <v>41054</v>
      </c>
      <c r="X32" s="291"/>
      <c r="Y32" s="118" t="s">
        <v>152</v>
      </c>
      <c r="Z32" s="323" t="s">
        <v>147</v>
      </c>
      <c r="AA32" s="233"/>
      <c r="AB32" s="290">
        <v>41085</v>
      </c>
      <c r="AC32" s="291"/>
      <c r="AD32" s="118" t="s">
        <v>153</v>
      </c>
      <c r="AE32" s="292" t="s">
        <v>147</v>
      </c>
      <c r="AG32" s="1"/>
      <c r="AH32" s="1"/>
    </row>
    <row r="33" spans="1:34" ht="15.5" x14ac:dyDescent="0.35">
      <c r="C33" s="290">
        <v>40934</v>
      </c>
      <c r="D33" s="291"/>
      <c r="E33" s="118" t="s">
        <v>152</v>
      </c>
      <c r="F33" s="323" t="s">
        <v>147</v>
      </c>
      <c r="G33" s="233"/>
      <c r="H33" s="290">
        <v>40965</v>
      </c>
      <c r="I33" s="291"/>
      <c r="J33" s="118" t="s">
        <v>153</v>
      </c>
      <c r="K33" s="292" t="s">
        <v>147</v>
      </c>
      <c r="L33" s="233"/>
      <c r="M33" s="290">
        <v>40994</v>
      </c>
      <c r="N33" s="291"/>
      <c r="O33" s="118" t="s">
        <v>153</v>
      </c>
      <c r="P33" s="292" t="s">
        <v>147</v>
      </c>
      <c r="Q33" s="233"/>
      <c r="R33" s="220">
        <v>41025</v>
      </c>
      <c r="S33" s="227"/>
      <c r="T33" s="310" t="s">
        <v>146</v>
      </c>
      <c r="U33" s="243"/>
      <c r="V33" s="233"/>
      <c r="W33" s="290">
        <v>41055</v>
      </c>
      <c r="X33" s="291"/>
      <c r="Y33" s="118" t="s">
        <v>155</v>
      </c>
      <c r="Z33" s="292" t="s">
        <v>147</v>
      </c>
      <c r="AA33" s="233"/>
      <c r="AB33" s="290">
        <v>41086</v>
      </c>
      <c r="AC33" s="291"/>
      <c r="AD33" s="118" t="s">
        <v>156</v>
      </c>
      <c r="AE33" s="292" t="s">
        <v>147</v>
      </c>
      <c r="AG33" s="1"/>
      <c r="AH33" s="1"/>
    </row>
    <row r="34" spans="1:34" ht="15.5" x14ac:dyDescent="0.35">
      <c r="C34" s="290">
        <v>40935</v>
      </c>
      <c r="D34" s="291"/>
      <c r="E34" s="118" t="s">
        <v>155</v>
      </c>
      <c r="F34" s="292" t="s">
        <v>147</v>
      </c>
      <c r="G34" s="233"/>
      <c r="H34" s="290">
        <v>40966</v>
      </c>
      <c r="I34" s="291"/>
      <c r="J34" s="118" t="s">
        <v>156</v>
      </c>
      <c r="K34" s="292" t="s">
        <v>147</v>
      </c>
      <c r="L34" s="233"/>
      <c r="M34" s="290">
        <v>40995</v>
      </c>
      <c r="N34" s="291"/>
      <c r="O34" s="118" t="s">
        <v>156</v>
      </c>
      <c r="P34" s="292" t="s">
        <v>147</v>
      </c>
      <c r="Q34" s="233"/>
      <c r="R34" s="290">
        <v>41026</v>
      </c>
      <c r="S34" s="293"/>
      <c r="T34" s="118" t="s">
        <v>152</v>
      </c>
      <c r="U34" s="292" t="s">
        <v>147</v>
      </c>
      <c r="V34" s="233"/>
      <c r="W34" s="290">
        <v>41056</v>
      </c>
      <c r="X34" s="293"/>
      <c r="Y34" s="118" t="s">
        <v>150</v>
      </c>
      <c r="Z34" s="292" t="s">
        <v>147</v>
      </c>
      <c r="AA34" s="233"/>
      <c r="AB34" s="290">
        <v>41087</v>
      </c>
      <c r="AC34" s="293"/>
      <c r="AD34" s="118" t="s">
        <v>151</v>
      </c>
      <c r="AE34" s="292"/>
      <c r="AG34" s="1"/>
      <c r="AH34" s="1"/>
    </row>
    <row r="35" spans="1:34" ht="15.5" x14ac:dyDescent="0.35">
      <c r="C35" s="290">
        <v>40936</v>
      </c>
      <c r="D35" s="291"/>
      <c r="E35" s="118" t="s">
        <v>150</v>
      </c>
      <c r="F35" s="292" t="s">
        <v>147</v>
      </c>
      <c r="G35" s="233"/>
      <c r="H35" s="290">
        <v>40967</v>
      </c>
      <c r="I35" s="291"/>
      <c r="J35" s="118" t="s">
        <v>151</v>
      </c>
      <c r="K35" s="292"/>
      <c r="L35" s="233"/>
      <c r="M35" s="290">
        <v>40996</v>
      </c>
      <c r="N35" s="291"/>
      <c r="O35" s="118" t="s">
        <v>151</v>
      </c>
      <c r="P35" s="292"/>
      <c r="Q35" s="233"/>
      <c r="R35" s="290">
        <v>41027</v>
      </c>
      <c r="S35" s="291"/>
      <c r="T35" s="118" t="s">
        <v>155</v>
      </c>
      <c r="U35" s="292" t="s">
        <v>147</v>
      </c>
      <c r="V35" s="233"/>
      <c r="W35" s="290">
        <v>41057</v>
      </c>
      <c r="X35" s="291"/>
      <c r="Y35" s="118" t="s">
        <v>153</v>
      </c>
      <c r="Z35" s="292" t="s">
        <v>147</v>
      </c>
      <c r="AA35" s="233"/>
      <c r="AB35" s="220">
        <v>41088</v>
      </c>
      <c r="AC35" s="227"/>
      <c r="AD35" s="310" t="s">
        <v>146</v>
      </c>
      <c r="AE35" s="243"/>
      <c r="AG35" s="1"/>
      <c r="AH35" s="1"/>
    </row>
    <row r="36" spans="1:34" ht="15.5" x14ac:dyDescent="0.35">
      <c r="C36" s="290">
        <v>40937</v>
      </c>
      <c r="D36" s="291"/>
      <c r="E36" s="118" t="s">
        <v>153</v>
      </c>
      <c r="F36" s="292" t="s">
        <v>147</v>
      </c>
      <c r="G36" s="233"/>
      <c r="H36" s="290">
        <v>40968</v>
      </c>
      <c r="I36" s="293"/>
      <c r="J36" s="118"/>
      <c r="K36" s="292"/>
      <c r="L36" s="233"/>
      <c r="M36" s="220">
        <v>40997</v>
      </c>
      <c r="N36" s="227"/>
      <c r="O36" s="310" t="s">
        <v>146</v>
      </c>
      <c r="P36" s="243"/>
      <c r="Q36" s="233"/>
      <c r="R36" s="290">
        <v>41028</v>
      </c>
      <c r="S36" s="291"/>
      <c r="T36" s="118" t="s">
        <v>150</v>
      </c>
      <c r="U36" s="292" t="s">
        <v>147</v>
      </c>
      <c r="V36" s="233"/>
      <c r="W36" s="290">
        <v>41058</v>
      </c>
      <c r="X36" s="291"/>
      <c r="Y36" s="118" t="s">
        <v>156</v>
      </c>
      <c r="Z36" s="292" t="s">
        <v>147</v>
      </c>
      <c r="AA36" s="233"/>
      <c r="AB36" s="290">
        <v>41089</v>
      </c>
      <c r="AC36" s="291"/>
      <c r="AD36" s="118" t="s">
        <v>152</v>
      </c>
      <c r="AE36" s="292" t="s">
        <v>154</v>
      </c>
      <c r="AG36" s="1"/>
      <c r="AH36" s="1"/>
    </row>
    <row r="37" spans="1:34" ht="15.5" x14ac:dyDescent="0.35">
      <c r="C37" s="290">
        <v>40938</v>
      </c>
      <c r="D37" s="291" t="s">
        <v>127</v>
      </c>
      <c r="E37" s="118" t="s">
        <v>156</v>
      </c>
      <c r="F37" s="292" t="s">
        <v>147</v>
      </c>
      <c r="G37" s="233"/>
      <c r="H37" s="290"/>
      <c r="I37" s="291"/>
      <c r="J37" s="118"/>
      <c r="K37" s="292"/>
      <c r="L37" s="233"/>
      <c r="M37" s="290">
        <v>40998</v>
      </c>
      <c r="N37" s="291"/>
      <c r="O37" s="118" t="s">
        <v>152</v>
      </c>
      <c r="P37" s="292" t="s">
        <v>147</v>
      </c>
      <c r="Q37" s="233"/>
      <c r="R37" s="290">
        <v>41029</v>
      </c>
      <c r="S37" s="291"/>
      <c r="T37" s="118" t="s">
        <v>153</v>
      </c>
      <c r="U37" s="292" t="s">
        <v>147</v>
      </c>
      <c r="V37" s="233"/>
      <c r="W37" s="290">
        <v>41059</v>
      </c>
      <c r="X37" s="291"/>
      <c r="Y37" s="118" t="s">
        <v>151</v>
      </c>
      <c r="Z37" s="292"/>
      <c r="AA37" s="233"/>
      <c r="AB37" s="290">
        <v>41090</v>
      </c>
      <c r="AC37" s="291"/>
      <c r="AD37" s="118" t="s">
        <v>155</v>
      </c>
      <c r="AE37" s="292" t="s">
        <v>154</v>
      </c>
      <c r="AG37" s="1"/>
      <c r="AH37" s="1"/>
    </row>
    <row r="38" spans="1:34" ht="16" thickBot="1" x14ac:dyDescent="0.4">
      <c r="C38" s="296">
        <v>40939</v>
      </c>
      <c r="D38" s="297" t="s">
        <v>127</v>
      </c>
      <c r="E38" s="303" t="s">
        <v>151</v>
      </c>
      <c r="F38" s="302"/>
      <c r="G38" s="233"/>
      <c r="H38" s="296"/>
      <c r="I38" s="300"/>
      <c r="J38" s="303"/>
      <c r="K38" s="299"/>
      <c r="L38" s="233"/>
      <c r="M38" s="296">
        <v>40999</v>
      </c>
      <c r="N38" s="297" t="s">
        <v>127</v>
      </c>
      <c r="O38" s="303" t="s">
        <v>155</v>
      </c>
      <c r="P38" s="292" t="s">
        <v>147</v>
      </c>
      <c r="Q38" s="233"/>
      <c r="R38" s="296"/>
      <c r="S38" s="300"/>
      <c r="T38" s="303"/>
      <c r="U38" s="304"/>
      <c r="V38" s="233"/>
      <c r="W38" s="228">
        <v>41060</v>
      </c>
      <c r="X38" s="320" t="s">
        <v>127</v>
      </c>
      <c r="Y38" s="321" t="s">
        <v>146</v>
      </c>
      <c r="Z38" s="245"/>
      <c r="AA38" s="233"/>
      <c r="AB38" s="296"/>
      <c r="AC38" s="300"/>
      <c r="AD38" s="303"/>
      <c r="AE38" s="304"/>
      <c r="AG38" s="1"/>
      <c r="AH38" s="1"/>
    </row>
    <row r="39" spans="1:34" ht="15" thickBot="1" x14ac:dyDescent="0.4">
      <c r="C39" s="1"/>
      <c r="D39" s="1"/>
      <c r="E39" s="1"/>
      <c r="F39" s="1"/>
      <c r="H39" s="1"/>
      <c r="I39" s="1"/>
      <c r="J39" s="1"/>
      <c r="K39" s="1"/>
      <c r="M39" s="1"/>
      <c r="N39" s="1"/>
      <c r="O39" s="1"/>
      <c r="P39" s="1"/>
      <c r="R39" s="1"/>
      <c r="S39" s="1"/>
      <c r="T39" s="1"/>
      <c r="U39" s="1"/>
      <c r="W39" s="1"/>
      <c r="X39" s="1"/>
      <c r="Y39" s="1"/>
      <c r="Z39" s="1"/>
      <c r="AB39" s="1"/>
      <c r="AC39" s="1"/>
      <c r="AD39" s="1"/>
      <c r="AE39" s="1"/>
      <c r="AG39" s="1"/>
      <c r="AH39" s="1"/>
    </row>
    <row r="40" spans="1:34" x14ac:dyDescent="0.35">
      <c r="C40" s="433" t="s">
        <v>128</v>
      </c>
      <c r="D40" s="434"/>
      <c r="E40" s="434"/>
      <c r="F40" s="435" t="s">
        <v>128</v>
      </c>
      <c r="G40" s="246"/>
      <c r="H40" s="433" t="s">
        <v>129</v>
      </c>
      <c r="I40" s="434"/>
      <c r="J40" s="434"/>
      <c r="K40" s="435" t="s">
        <v>129</v>
      </c>
      <c r="L40" s="246"/>
      <c r="M40" s="433" t="s">
        <v>130</v>
      </c>
      <c r="N40" s="434"/>
      <c r="O40" s="434"/>
      <c r="P40" s="435" t="s">
        <v>130</v>
      </c>
      <c r="Q40" s="246"/>
      <c r="R40" s="433" t="s">
        <v>131</v>
      </c>
      <c r="S40" s="434"/>
      <c r="T40" s="434"/>
      <c r="U40" s="435" t="s">
        <v>131</v>
      </c>
      <c r="V40" s="246"/>
      <c r="W40" s="433" t="s">
        <v>132</v>
      </c>
      <c r="X40" s="434"/>
      <c r="Y40" s="434"/>
      <c r="Z40" s="435" t="s">
        <v>132</v>
      </c>
      <c r="AA40" s="246"/>
      <c r="AB40" s="433" t="s">
        <v>133</v>
      </c>
      <c r="AC40" s="434"/>
      <c r="AD40" s="434"/>
      <c r="AE40" s="435" t="s">
        <v>133</v>
      </c>
      <c r="AG40" s="1"/>
      <c r="AH40" s="1"/>
    </row>
    <row r="41" spans="1:34" ht="16" thickBot="1" x14ac:dyDescent="0.4">
      <c r="A41" s="155"/>
      <c r="B41" s="155"/>
      <c r="C41" s="311"/>
      <c r="D41" s="29"/>
      <c r="E41" s="252"/>
      <c r="F41" s="31" t="s">
        <v>122</v>
      </c>
      <c r="G41" s="155"/>
      <c r="H41" s="311"/>
      <c r="I41" s="29"/>
      <c r="J41" s="252"/>
      <c r="K41" s="31" t="s">
        <v>122</v>
      </c>
      <c r="L41" s="155"/>
      <c r="M41" s="311"/>
      <c r="N41" s="29"/>
      <c r="O41" s="252"/>
      <c r="P41" s="31" t="s">
        <v>122</v>
      </c>
      <c r="Q41" s="155"/>
      <c r="R41" s="311"/>
      <c r="S41" s="29"/>
      <c r="T41" s="252"/>
      <c r="U41" s="31" t="s">
        <v>122</v>
      </c>
      <c r="V41" s="155"/>
      <c r="W41" s="316"/>
      <c r="X41" s="317"/>
      <c r="Y41" s="252"/>
      <c r="Z41" s="257" t="s">
        <v>122</v>
      </c>
      <c r="AA41" s="311"/>
      <c r="AB41" s="311"/>
      <c r="AC41" s="29"/>
      <c r="AD41" s="252"/>
      <c r="AE41" s="31" t="s">
        <v>122</v>
      </c>
      <c r="AF41" s="261"/>
      <c r="AG41" s="1"/>
      <c r="AH41" s="1"/>
    </row>
    <row r="42" spans="1:34" ht="15.5" x14ac:dyDescent="0.35">
      <c r="C42" s="284">
        <v>41091</v>
      </c>
      <c r="D42" s="285"/>
      <c r="E42" s="309" t="s">
        <v>150</v>
      </c>
      <c r="F42" s="288" t="s">
        <v>154</v>
      </c>
      <c r="G42" s="233"/>
      <c r="H42" s="284">
        <v>41122</v>
      </c>
      <c r="I42" s="285"/>
      <c r="J42" s="309" t="s">
        <v>151</v>
      </c>
      <c r="K42" s="288"/>
      <c r="L42" s="233"/>
      <c r="M42" s="284">
        <v>41153</v>
      </c>
      <c r="N42" s="285"/>
      <c r="O42" s="309" t="s">
        <v>155</v>
      </c>
      <c r="P42" s="288" t="s">
        <v>147</v>
      </c>
      <c r="Q42" s="233"/>
      <c r="R42" s="284">
        <v>41183</v>
      </c>
      <c r="S42" s="285"/>
      <c r="T42" s="309" t="s">
        <v>153</v>
      </c>
      <c r="U42" s="288" t="s">
        <v>147</v>
      </c>
      <c r="V42" s="233"/>
      <c r="W42" s="313">
        <v>41214</v>
      </c>
      <c r="X42" s="314"/>
      <c r="Y42" s="315" t="s">
        <v>146</v>
      </c>
      <c r="Z42" s="318"/>
      <c r="AA42" s="233"/>
      <c r="AB42" s="284">
        <v>41244</v>
      </c>
      <c r="AC42" s="285"/>
      <c r="AD42" s="309" t="s">
        <v>155</v>
      </c>
      <c r="AE42" s="288" t="s">
        <v>147</v>
      </c>
      <c r="AG42" s="1"/>
      <c r="AH42" s="1"/>
    </row>
    <row r="43" spans="1:34" ht="15.5" x14ac:dyDescent="0.35">
      <c r="C43" s="290">
        <v>41092</v>
      </c>
      <c r="D43" s="291"/>
      <c r="E43" s="118" t="s">
        <v>153</v>
      </c>
      <c r="F43" s="292" t="s">
        <v>154</v>
      </c>
      <c r="G43" s="233"/>
      <c r="H43" s="220">
        <v>41123</v>
      </c>
      <c r="I43" s="227"/>
      <c r="J43" s="310" t="s">
        <v>146</v>
      </c>
      <c r="K43" s="243"/>
      <c r="L43" s="233"/>
      <c r="M43" s="290">
        <v>41154</v>
      </c>
      <c r="N43" s="291"/>
      <c r="O43" s="118" t="s">
        <v>150</v>
      </c>
      <c r="P43" s="292" t="s">
        <v>147</v>
      </c>
      <c r="Q43" s="233"/>
      <c r="R43" s="290">
        <v>41184</v>
      </c>
      <c r="S43" s="291"/>
      <c r="T43" s="118" t="s">
        <v>156</v>
      </c>
      <c r="U43" s="292" t="s">
        <v>147</v>
      </c>
      <c r="V43" s="233"/>
      <c r="W43" s="290">
        <v>41215</v>
      </c>
      <c r="X43" s="291"/>
      <c r="Y43" s="118" t="s">
        <v>152</v>
      </c>
      <c r="Z43" s="323" t="s">
        <v>147</v>
      </c>
      <c r="AA43" s="233"/>
      <c r="AB43" s="290">
        <v>41245</v>
      </c>
      <c r="AC43" s="291"/>
      <c r="AD43" s="118" t="s">
        <v>150</v>
      </c>
      <c r="AE43" s="292" t="s">
        <v>147</v>
      </c>
      <c r="AG43" s="1"/>
      <c r="AH43" s="1"/>
    </row>
    <row r="44" spans="1:34" ht="15.5" x14ac:dyDescent="0.35">
      <c r="C44" s="290">
        <v>41093</v>
      </c>
      <c r="D44" s="291"/>
      <c r="E44" s="118" t="s">
        <v>156</v>
      </c>
      <c r="F44" s="292" t="s">
        <v>154</v>
      </c>
      <c r="G44" s="233"/>
      <c r="H44" s="290">
        <v>41124</v>
      </c>
      <c r="I44" s="291"/>
      <c r="J44" s="118" t="s">
        <v>152</v>
      </c>
      <c r="K44" s="323" t="s">
        <v>147</v>
      </c>
      <c r="L44" s="233"/>
      <c r="M44" s="290">
        <v>41155</v>
      </c>
      <c r="N44" s="291"/>
      <c r="O44" s="118" t="s">
        <v>153</v>
      </c>
      <c r="P44" s="292" t="s">
        <v>147</v>
      </c>
      <c r="Q44" s="233"/>
      <c r="R44" s="290">
        <v>41185</v>
      </c>
      <c r="S44" s="291"/>
      <c r="T44" s="118" t="s">
        <v>151</v>
      </c>
      <c r="U44" s="292"/>
      <c r="V44" s="233"/>
      <c r="W44" s="290">
        <v>41216</v>
      </c>
      <c r="X44" s="291"/>
      <c r="Y44" s="118" t="s">
        <v>155</v>
      </c>
      <c r="Z44" s="292" t="s">
        <v>147</v>
      </c>
      <c r="AA44" s="233"/>
      <c r="AB44" s="290">
        <v>41246</v>
      </c>
      <c r="AC44" s="291"/>
      <c r="AD44" s="118" t="s">
        <v>153</v>
      </c>
      <c r="AE44" s="292" t="s">
        <v>147</v>
      </c>
      <c r="AG44" s="1"/>
      <c r="AH44" s="1"/>
    </row>
    <row r="45" spans="1:34" ht="15.5" x14ac:dyDescent="0.35">
      <c r="C45" s="290">
        <v>41094</v>
      </c>
      <c r="D45" s="291"/>
      <c r="E45" s="118" t="s">
        <v>151</v>
      </c>
      <c r="F45" s="292" t="s">
        <v>154</v>
      </c>
      <c r="G45" s="233"/>
      <c r="H45" s="290">
        <v>41125</v>
      </c>
      <c r="I45" s="291"/>
      <c r="J45" s="118" t="s">
        <v>155</v>
      </c>
      <c r="K45" s="292" t="s">
        <v>147</v>
      </c>
      <c r="L45" s="233"/>
      <c r="M45" s="290">
        <v>41156</v>
      </c>
      <c r="N45" s="291"/>
      <c r="O45" s="118" t="s">
        <v>156</v>
      </c>
      <c r="P45" s="292" t="s">
        <v>147</v>
      </c>
      <c r="Q45" s="233"/>
      <c r="R45" s="220">
        <v>41186</v>
      </c>
      <c r="S45" s="227"/>
      <c r="T45" s="310" t="s">
        <v>146</v>
      </c>
      <c r="U45" s="243"/>
      <c r="V45" s="233"/>
      <c r="W45" s="290">
        <v>41217</v>
      </c>
      <c r="X45" s="291"/>
      <c r="Y45" s="118" t="s">
        <v>150</v>
      </c>
      <c r="Z45" s="292" t="s">
        <v>147</v>
      </c>
      <c r="AA45" s="233"/>
      <c r="AB45" s="290">
        <v>41247</v>
      </c>
      <c r="AC45" s="291"/>
      <c r="AD45" s="118" t="s">
        <v>156</v>
      </c>
      <c r="AE45" s="292" t="s">
        <v>147</v>
      </c>
      <c r="AG45" s="1"/>
      <c r="AH45" s="1"/>
    </row>
    <row r="46" spans="1:34" ht="15.5" x14ac:dyDescent="0.35">
      <c r="C46" s="220">
        <v>41095</v>
      </c>
      <c r="D46" s="227"/>
      <c r="E46" s="310" t="s">
        <v>146</v>
      </c>
      <c r="F46" s="243"/>
      <c r="G46" s="233"/>
      <c r="H46" s="290">
        <v>41126</v>
      </c>
      <c r="I46" s="291"/>
      <c r="J46" s="118" t="s">
        <v>150</v>
      </c>
      <c r="K46" s="292" t="s">
        <v>147</v>
      </c>
      <c r="L46" s="233"/>
      <c r="M46" s="290">
        <v>41157</v>
      </c>
      <c r="N46" s="291"/>
      <c r="O46" s="118" t="s">
        <v>151</v>
      </c>
      <c r="P46" s="292"/>
      <c r="Q46" s="233"/>
      <c r="R46" s="290">
        <v>41187</v>
      </c>
      <c r="S46" s="291"/>
      <c r="T46" s="118" t="s">
        <v>152</v>
      </c>
      <c r="U46" s="323" t="s">
        <v>147</v>
      </c>
      <c r="V46" s="233"/>
      <c r="W46" s="290">
        <v>41218</v>
      </c>
      <c r="X46" s="291"/>
      <c r="Y46" s="118" t="s">
        <v>153</v>
      </c>
      <c r="Z46" s="292" t="s">
        <v>147</v>
      </c>
      <c r="AA46" s="233"/>
      <c r="AB46" s="290">
        <v>41248</v>
      </c>
      <c r="AC46" s="291"/>
      <c r="AD46" s="118" t="s">
        <v>151</v>
      </c>
      <c r="AE46" s="292"/>
      <c r="AG46" s="1"/>
      <c r="AH46" s="1"/>
    </row>
    <row r="47" spans="1:34" ht="15.5" x14ac:dyDescent="0.35">
      <c r="C47" s="290">
        <v>41096</v>
      </c>
      <c r="D47" s="293"/>
      <c r="E47" s="118" t="s">
        <v>152</v>
      </c>
      <c r="F47" s="323" t="s">
        <v>154</v>
      </c>
      <c r="G47" s="233"/>
      <c r="H47" s="290">
        <v>41127</v>
      </c>
      <c r="I47" s="293"/>
      <c r="J47" s="118" t="s">
        <v>153</v>
      </c>
      <c r="K47" s="292" t="s">
        <v>147</v>
      </c>
      <c r="L47" s="233"/>
      <c r="M47" s="220">
        <v>41158</v>
      </c>
      <c r="N47" s="227"/>
      <c r="O47" s="310" t="s">
        <v>146</v>
      </c>
      <c r="P47" s="243"/>
      <c r="Q47" s="233"/>
      <c r="R47" s="290">
        <v>41188</v>
      </c>
      <c r="S47" s="293"/>
      <c r="T47" s="118" t="s">
        <v>155</v>
      </c>
      <c r="U47" s="292" t="s">
        <v>147</v>
      </c>
      <c r="V47" s="233"/>
      <c r="W47" s="290">
        <v>41219</v>
      </c>
      <c r="X47" s="293"/>
      <c r="Y47" s="118" t="s">
        <v>156</v>
      </c>
      <c r="Z47" s="292" t="s">
        <v>147</v>
      </c>
      <c r="AA47" s="233"/>
      <c r="AB47" s="220">
        <v>41249</v>
      </c>
      <c r="AC47" s="227"/>
      <c r="AD47" s="310" t="s">
        <v>146</v>
      </c>
      <c r="AE47" s="243"/>
      <c r="AG47" s="1"/>
      <c r="AH47" s="1"/>
    </row>
    <row r="48" spans="1:34" ht="15.5" x14ac:dyDescent="0.35">
      <c r="C48" s="290">
        <v>41097</v>
      </c>
      <c r="D48" s="291"/>
      <c r="E48" s="118" t="s">
        <v>155</v>
      </c>
      <c r="F48" s="292" t="s">
        <v>154</v>
      </c>
      <c r="G48" s="233"/>
      <c r="H48" s="290">
        <v>41128</v>
      </c>
      <c r="I48" s="291"/>
      <c r="J48" s="118" t="s">
        <v>156</v>
      </c>
      <c r="K48" s="292" t="s">
        <v>147</v>
      </c>
      <c r="L48" s="233"/>
      <c r="M48" s="290">
        <v>41159</v>
      </c>
      <c r="N48" s="291"/>
      <c r="O48" s="118" t="s">
        <v>152</v>
      </c>
      <c r="P48" s="323" t="s">
        <v>147</v>
      </c>
      <c r="Q48" s="233"/>
      <c r="R48" s="290">
        <v>41189</v>
      </c>
      <c r="S48" s="291"/>
      <c r="T48" s="118" t="s">
        <v>150</v>
      </c>
      <c r="U48" s="292" t="s">
        <v>147</v>
      </c>
      <c r="V48" s="233"/>
      <c r="W48" s="290">
        <v>41220</v>
      </c>
      <c r="X48" s="291"/>
      <c r="Y48" s="118" t="s">
        <v>151</v>
      </c>
      <c r="Z48" s="292"/>
      <c r="AA48" s="233"/>
      <c r="AB48" s="290">
        <v>41250</v>
      </c>
      <c r="AC48" s="291"/>
      <c r="AD48" s="118" t="s">
        <v>152</v>
      </c>
      <c r="AE48" s="323" t="s">
        <v>147</v>
      </c>
      <c r="AG48" s="1"/>
      <c r="AH48" s="1"/>
    </row>
    <row r="49" spans="3:34" ht="15.5" x14ac:dyDescent="0.35">
      <c r="C49" s="290">
        <v>41098</v>
      </c>
      <c r="D49" s="291"/>
      <c r="E49" s="118" t="s">
        <v>150</v>
      </c>
      <c r="F49" s="292" t="s">
        <v>154</v>
      </c>
      <c r="G49" s="233"/>
      <c r="H49" s="290">
        <v>41129</v>
      </c>
      <c r="I49" s="291"/>
      <c r="J49" s="118" t="s">
        <v>151</v>
      </c>
      <c r="K49" s="292"/>
      <c r="L49" s="233"/>
      <c r="M49" s="290">
        <v>41160</v>
      </c>
      <c r="N49" s="291"/>
      <c r="O49" s="118" t="s">
        <v>155</v>
      </c>
      <c r="P49" s="292" t="s">
        <v>147</v>
      </c>
      <c r="Q49" s="233"/>
      <c r="R49" s="290">
        <v>41190</v>
      </c>
      <c r="S49" s="291"/>
      <c r="T49" s="118" t="s">
        <v>153</v>
      </c>
      <c r="U49" s="292" t="s">
        <v>147</v>
      </c>
      <c r="V49" s="233"/>
      <c r="W49" s="220">
        <v>41221</v>
      </c>
      <c r="X49" s="227"/>
      <c r="Y49" s="310" t="s">
        <v>146</v>
      </c>
      <c r="Z49" s="243"/>
      <c r="AA49" s="233"/>
      <c r="AB49" s="290">
        <v>41251</v>
      </c>
      <c r="AC49" s="291"/>
      <c r="AD49" s="118" t="s">
        <v>155</v>
      </c>
      <c r="AE49" s="292" t="s">
        <v>147</v>
      </c>
      <c r="AG49" s="1"/>
      <c r="AH49" s="1"/>
    </row>
    <row r="50" spans="3:34" ht="15.5" x14ac:dyDescent="0.35">
      <c r="C50" s="290">
        <v>41099</v>
      </c>
      <c r="D50" s="291"/>
      <c r="E50" s="118" t="s">
        <v>153</v>
      </c>
      <c r="F50" s="292" t="s">
        <v>154</v>
      </c>
      <c r="G50" s="233"/>
      <c r="H50" s="220">
        <v>41130</v>
      </c>
      <c r="I50" s="227"/>
      <c r="J50" s="310" t="s">
        <v>146</v>
      </c>
      <c r="K50" s="243"/>
      <c r="L50" s="233"/>
      <c r="M50" s="290">
        <v>41161</v>
      </c>
      <c r="N50" s="291"/>
      <c r="O50" s="118" t="s">
        <v>150</v>
      </c>
      <c r="P50" s="292" t="s">
        <v>147</v>
      </c>
      <c r="Q50" s="233"/>
      <c r="R50" s="290">
        <v>41191</v>
      </c>
      <c r="S50" s="291"/>
      <c r="T50" s="118" t="s">
        <v>156</v>
      </c>
      <c r="U50" s="292" t="s">
        <v>147</v>
      </c>
      <c r="V50" s="233"/>
      <c r="W50" s="290">
        <v>41222</v>
      </c>
      <c r="X50" s="291"/>
      <c r="Y50" s="118" t="s">
        <v>152</v>
      </c>
      <c r="Z50" s="323" t="s">
        <v>147</v>
      </c>
      <c r="AA50" s="233"/>
      <c r="AB50" s="290">
        <v>41252</v>
      </c>
      <c r="AC50" s="291"/>
      <c r="AD50" s="118" t="s">
        <v>150</v>
      </c>
      <c r="AE50" s="292" t="s">
        <v>147</v>
      </c>
      <c r="AG50" s="1"/>
      <c r="AH50" s="1"/>
    </row>
    <row r="51" spans="3:34" ht="15.5" x14ac:dyDescent="0.35">
      <c r="C51" s="290">
        <v>41100</v>
      </c>
      <c r="D51" s="291"/>
      <c r="E51" s="118" t="s">
        <v>156</v>
      </c>
      <c r="F51" s="292" t="s">
        <v>154</v>
      </c>
      <c r="G51" s="233"/>
      <c r="H51" s="290">
        <v>41131</v>
      </c>
      <c r="I51" s="291"/>
      <c r="J51" s="118" t="s">
        <v>152</v>
      </c>
      <c r="K51" s="323" t="s">
        <v>147</v>
      </c>
      <c r="L51" s="233"/>
      <c r="M51" s="290">
        <v>41162</v>
      </c>
      <c r="N51" s="291"/>
      <c r="O51" s="118" t="s">
        <v>153</v>
      </c>
      <c r="P51" s="292" t="s">
        <v>147</v>
      </c>
      <c r="Q51" s="233"/>
      <c r="R51" s="290">
        <v>41192</v>
      </c>
      <c r="S51" s="291"/>
      <c r="T51" s="118" t="s">
        <v>151</v>
      </c>
      <c r="U51" s="292"/>
      <c r="V51" s="233"/>
      <c r="W51" s="290">
        <v>41223</v>
      </c>
      <c r="X51" s="291"/>
      <c r="Y51" s="118" t="s">
        <v>155</v>
      </c>
      <c r="Z51" s="292" t="s">
        <v>147</v>
      </c>
      <c r="AA51" s="233"/>
      <c r="AB51" s="290">
        <v>41253</v>
      </c>
      <c r="AC51" s="291"/>
      <c r="AD51" s="118" t="s">
        <v>153</v>
      </c>
      <c r="AE51" s="292" t="s">
        <v>147</v>
      </c>
      <c r="AG51" s="1"/>
      <c r="AH51" s="1"/>
    </row>
    <row r="52" spans="3:34" ht="15.5" x14ac:dyDescent="0.35">
      <c r="C52" s="290">
        <v>41101</v>
      </c>
      <c r="D52" s="291"/>
      <c r="E52" s="118" t="s">
        <v>151</v>
      </c>
      <c r="F52" s="292" t="s">
        <v>154</v>
      </c>
      <c r="G52" s="233"/>
      <c r="H52" s="290">
        <v>41132</v>
      </c>
      <c r="I52" s="291"/>
      <c r="J52" s="118" t="s">
        <v>155</v>
      </c>
      <c r="K52" s="292" t="s">
        <v>147</v>
      </c>
      <c r="L52" s="233"/>
      <c r="M52" s="290">
        <v>41163</v>
      </c>
      <c r="N52" s="291"/>
      <c r="O52" s="118" t="s">
        <v>156</v>
      </c>
      <c r="P52" s="292" t="s">
        <v>147</v>
      </c>
      <c r="Q52" s="233"/>
      <c r="R52" s="220">
        <v>41193</v>
      </c>
      <c r="S52" s="227"/>
      <c r="T52" s="310" t="s">
        <v>146</v>
      </c>
      <c r="U52" s="243"/>
      <c r="V52" s="233"/>
      <c r="W52" s="290">
        <v>41224</v>
      </c>
      <c r="X52" s="291"/>
      <c r="Y52" s="118" t="s">
        <v>150</v>
      </c>
      <c r="Z52" s="292" t="s">
        <v>147</v>
      </c>
      <c r="AA52" s="233"/>
      <c r="AB52" s="290">
        <v>41254</v>
      </c>
      <c r="AC52" s="291"/>
      <c r="AD52" s="118" t="s">
        <v>156</v>
      </c>
      <c r="AE52" s="292" t="s">
        <v>147</v>
      </c>
      <c r="AG52" s="1"/>
      <c r="AH52" s="1"/>
    </row>
    <row r="53" spans="3:34" ht="15.5" x14ac:dyDescent="0.35">
      <c r="C53" s="220">
        <v>41102</v>
      </c>
      <c r="D53" s="227"/>
      <c r="E53" s="310" t="s">
        <v>146</v>
      </c>
      <c r="F53" s="243"/>
      <c r="G53" s="233"/>
      <c r="H53" s="290">
        <v>41133</v>
      </c>
      <c r="I53" s="291"/>
      <c r="J53" s="118" t="s">
        <v>150</v>
      </c>
      <c r="K53" s="292" t="s">
        <v>147</v>
      </c>
      <c r="L53" s="233"/>
      <c r="M53" s="290">
        <v>41164</v>
      </c>
      <c r="N53" s="291"/>
      <c r="O53" s="118" t="s">
        <v>151</v>
      </c>
      <c r="P53" s="292"/>
      <c r="Q53" s="233"/>
      <c r="R53" s="290">
        <v>41194</v>
      </c>
      <c r="S53" s="291"/>
      <c r="T53" s="118" t="s">
        <v>152</v>
      </c>
      <c r="U53" s="323" t="s">
        <v>147</v>
      </c>
      <c r="V53" s="233"/>
      <c r="W53" s="290">
        <v>41225</v>
      </c>
      <c r="X53" s="291"/>
      <c r="Y53" s="118" t="s">
        <v>153</v>
      </c>
      <c r="Z53" s="292" t="s">
        <v>147</v>
      </c>
      <c r="AA53" s="233"/>
      <c r="AB53" s="290">
        <v>41255</v>
      </c>
      <c r="AC53" s="291"/>
      <c r="AD53" s="118" t="s">
        <v>151</v>
      </c>
      <c r="AE53" s="292"/>
      <c r="AG53" s="1"/>
      <c r="AH53" s="1"/>
    </row>
    <row r="54" spans="3:34" ht="15.5" x14ac:dyDescent="0.35">
      <c r="C54" s="290">
        <v>41103</v>
      </c>
      <c r="D54" s="293"/>
      <c r="E54" s="118" t="s">
        <v>152</v>
      </c>
      <c r="F54" s="323" t="s">
        <v>154</v>
      </c>
      <c r="G54" s="233"/>
      <c r="H54" s="290">
        <v>41134</v>
      </c>
      <c r="I54" s="293"/>
      <c r="J54" s="118" t="s">
        <v>153</v>
      </c>
      <c r="K54" s="292" t="s">
        <v>147</v>
      </c>
      <c r="L54" s="233"/>
      <c r="M54" s="220">
        <v>41165</v>
      </c>
      <c r="N54" s="227"/>
      <c r="O54" s="310" t="s">
        <v>146</v>
      </c>
      <c r="P54" s="243"/>
      <c r="Q54" s="233"/>
      <c r="R54" s="290">
        <v>41195</v>
      </c>
      <c r="S54" s="293"/>
      <c r="T54" s="118" t="s">
        <v>155</v>
      </c>
      <c r="U54" s="292" t="s">
        <v>147</v>
      </c>
      <c r="V54" s="233"/>
      <c r="W54" s="290">
        <v>41226</v>
      </c>
      <c r="X54" s="293"/>
      <c r="Y54" s="118" t="s">
        <v>156</v>
      </c>
      <c r="Z54" s="292" t="s">
        <v>147</v>
      </c>
      <c r="AA54" s="233"/>
      <c r="AB54" s="220">
        <v>41256</v>
      </c>
      <c r="AC54" s="227"/>
      <c r="AD54" s="310" t="s">
        <v>146</v>
      </c>
      <c r="AE54" s="243"/>
      <c r="AG54" s="1"/>
      <c r="AH54" s="1"/>
    </row>
    <row r="55" spans="3:34" ht="15.5" x14ac:dyDescent="0.35">
      <c r="C55" s="290">
        <v>41104</v>
      </c>
      <c r="D55" s="291"/>
      <c r="E55" s="118" t="s">
        <v>155</v>
      </c>
      <c r="F55" s="292" t="s">
        <v>154</v>
      </c>
      <c r="G55" s="233"/>
      <c r="H55" s="290">
        <v>41135</v>
      </c>
      <c r="I55" s="291"/>
      <c r="J55" s="118" t="s">
        <v>156</v>
      </c>
      <c r="K55" s="292" t="s">
        <v>147</v>
      </c>
      <c r="L55" s="233"/>
      <c r="M55" s="290">
        <v>41166</v>
      </c>
      <c r="N55" s="291"/>
      <c r="O55" s="118" t="s">
        <v>152</v>
      </c>
      <c r="P55" s="323" t="s">
        <v>147</v>
      </c>
      <c r="Q55" s="233"/>
      <c r="R55" s="290">
        <v>41196</v>
      </c>
      <c r="S55" s="291"/>
      <c r="T55" s="118" t="s">
        <v>150</v>
      </c>
      <c r="U55" s="292" t="s">
        <v>147</v>
      </c>
      <c r="V55" s="233"/>
      <c r="W55" s="290">
        <v>41227</v>
      </c>
      <c r="X55" s="291"/>
      <c r="Y55" s="118" t="s">
        <v>151</v>
      </c>
      <c r="Z55" s="292"/>
      <c r="AA55" s="233"/>
      <c r="AB55" s="290">
        <v>41257</v>
      </c>
      <c r="AC55" s="291"/>
      <c r="AD55" s="118" t="s">
        <v>152</v>
      </c>
      <c r="AE55" s="323" t="s">
        <v>147</v>
      </c>
      <c r="AG55" s="1"/>
      <c r="AH55" s="1"/>
    </row>
    <row r="56" spans="3:34" ht="15.5" x14ac:dyDescent="0.35">
      <c r="C56" s="290">
        <v>41105</v>
      </c>
      <c r="D56" s="291"/>
      <c r="E56" s="118" t="s">
        <v>150</v>
      </c>
      <c r="F56" s="292" t="s">
        <v>154</v>
      </c>
      <c r="G56" s="233"/>
      <c r="H56" s="290">
        <v>41136</v>
      </c>
      <c r="I56" s="291"/>
      <c r="J56" s="118" t="s">
        <v>151</v>
      </c>
      <c r="K56" s="292"/>
      <c r="L56" s="233"/>
      <c r="M56" s="290">
        <v>41167</v>
      </c>
      <c r="N56" s="291"/>
      <c r="O56" s="118" t="s">
        <v>155</v>
      </c>
      <c r="P56" s="292" t="s">
        <v>147</v>
      </c>
      <c r="Q56" s="233"/>
      <c r="R56" s="290">
        <v>41197</v>
      </c>
      <c r="S56" s="291"/>
      <c r="T56" s="118" t="s">
        <v>153</v>
      </c>
      <c r="U56" s="292" t="s">
        <v>147</v>
      </c>
      <c r="V56" s="233"/>
      <c r="W56" s="220">
        <v>41228</v>
      </c>
      <c r="X56" s="227"/>
      <c r="Y56" s="310" t="s">
        <v>146</v>
      </c>
      <c r="Z56" s="243"/>
      <c r="AA56" s="233"/>
      <c r="AB56" s="290">
        <v>41258</v>
      </c>
      <c r="AC56" s="291"/>
      <c r="AD56" s="118" t="s">
        <v>155</v>
      </c>
      <c r="AE56" s="292" t="s">
        <v>147</v>
      </c>
      <c r="AG56" s="1"/>
      <c r="AH56" s="1"/>
    </row>
    <row r="57" spans="3:34" ht="15.5" x14ac:dyDescent="0.35">
      <c r="C57" s="290">
        <v>41106</v>
      </c>
      <c r="D57" s="291"/>
      <c r="E57" s="118" t="s">
        <v>153</v>
      </c>
      <c r="F57" s="292" t="s">
        <v>154</v>
      </c>
      <c r="G57" s="233"/>
      <c r="H57" s="220">
        <v>41137</v>
      </c>
      <c r="I57" s="227"/>
      <c r="J57" s="310" t="s">
        <v>146</v>
      </c>
      <c r="K57" s="243"/>
      <c r="L57" s="233"/>
      <c r="M57" s="290">
        <v>41168</v>
      </c>
      <c r="N57" s="291"/>
      <c r="O57" s="118" t="s">
        <v>150</v>
      </c>
      <c r="P57" s="292" t="s">
        <v>147</v>
      </c>
      <c r="Q57" s="233"/>
      <c r="R57" s="290">
        <v>41198</v>
      </c>
      <c r="S57" s="291"/>
      <c r="T57" s="118" t="s">
        <v>156</v>
      </c>
      <c r="U57" s="292" t="s">
        <v>147</v>
      </c>
      <c r="V57" s="233"/>
      <c r="W57" s="290">
        <v>41229</v>
      </c>
      <c r="X57" s="291"/>
      <c r="Y57" s="118" t="s">
        <v>152</v>
      </c>
      <c r="Z57" s="323" t="s">
        <v>147</v>
      </c>
      <c r="AA57" s="233"/>
      <c r="AB57" s="290">
        <v>41259</v>
      </c>
      <c r="AC57" s="291"/>
      <c r="AD57" s="118" t="s">
        <v>150</v>
      </c>
      <c r="AE57" s="292" t="s">
        <v>147</v>
      </c>
      <c r="AG57" s="1"/>
      <c r="AH57" s="1"/>
    </row>
    <row r="58" spans="3:34" ht="15.5" x14ac:dyDescent="0.35">
      <c r="C58" s="290">
        <v>41107</v>
      </c>
      <c r="D58" s="291"/>
      <c r="E58" s="118" t="s">
        <v>156</v>
      </c>
      <c r="F58" s="292" t="s">
        <v>154</v>
      </c>
      <c r="G58" s="233"/>
      <c r="H58" s="290">
        <v>41138</v>
      </c>
      <c r="I58" s="291"/>
      <c r="J58" s="118" t="s">
        <v>152</v>
      </c>
      <c r="K58" s="323" t="s">
        <v>147</v>
      </c>
      <c r="L58" s="233"/>
      <c r="M58" s="290">
        <v>41169</v>
      </c>
      <c r="N58" s="291"/>
      <c r="O58" s="118" t="s">
        <v>153</v>
      </c>
      <c r="P58" s="292" t="s">
        <v>147</v>
      </c>
      <c r="Q58" s="233"/>
      <c r="R58" s="290">
        <v>41199</v>
      </c>
      <c r="S58" s="291"/>
      <c r="T58" s="118" t="s">
        <v>151</v>
      </c>
      <c r="U58" s="292"/>
      <c r="V58" s="233"/>
      <c r="W58" s="290">
        <v>41230</v>
      </c>
      <c r="X58" s="291"/>
      <c r="Y58" s="118" t="s">
        <v>155</v>
      </c>
      <c r="Z58" s="292" t="s">
        <v>147</v>
      </c>
      <c r="AA58" s="233"/>
      <c r="AB58" s="290">
        <v>41260</v>
      </c>
      <c r="AC58" s="291"/>
      <c r="AD58" s="118" t="s">
        <v>153</v>
      </c>
      <c r="AE58" s="292" t="s">
        <v>147</v>
      </c>
      <c r="AG58" s="1"/>
      <c r="AH58" s="1"/>
    </row>
    <row r="59" spans="3:34" ht="15.5" x14ac:dyDescent="0.35">
      <c r="C59" s="290">
        <v>41108</v>
      </c>
      <c r="D59" s="291"/>
      <c r="E59" s="118" t="s">
        <v>151</v>
      </c>
      <c r="F59" s="292" t="s">
        <v>154</v>
      </c>
      <c r="G59" s="233"/>
      <c r="H59" s="290">
        <v>41139</v>
      </c>
      <c r="I59" s="291"/>
      <c r="J59" s="118" t="s">
        <v>155</v>
      </c>
      <c r="K59" s="292" t="s">
        <v>147</v>
      </c>
      <c r="L59" s="233"/>
      <c r="M59" s="290">
        <v>41170</v>
      </c>
      <c r="N59" s="291"/>
      <c r="O59" s="118" t="s">
        <v>156</v>
      </c>
      <c r="P59" s="292" t="s">
        <v>147</v>
      </c>
      <c r="Q59" s="233"/>
      <c r="R59" s="220">
        <v>41200</v>
      </c>
      <c r="S59" s="227"/>
      <c r="T59" s="310" t="s">
        <v>146</v>
      </c>
      <c r="U59" s="243"/>
      <c r="V59" s="233"/>
      <c r="W59" s="290">
        <v>41231</v>
      </c>
      <c r="X59" s="291"/>
      <c r="Y59" s="118" t="s">
        <v>150</v>
      </c>
      <c r="Z59" s="292" t="s">
        <v>147</v>
      </c>
      <c r="AA59" s="233"/>
      <c r="AB59" s="290">
        <v>41261</v>
      </c>
      <c r="AC59" s="291"/>
      <c r="AD59" s="118" t="s">
        <v>156</v>
      </c>
      <c r="AE59" s="292" t="s">
        <v>147</v>
      </c>
      <c r="AG59" s="1"/>
      <c r="AH59" s="1"/>
    </row>
    <row r="60" spans="3:34" ht="15.5" x14ac:dyDescent="0.35">
      <c r="C60" s="220">
        <v>41109</v>
      </c>
      <c r="D60" s="227"/>
      <c r="E60" s="310" t="s">
        <v>146</v>
      </c>
      <c r="F60" s="243"/>
      <c r="G60" s="233"/>
      <c r="H60" s="290">
        <v>41140</v>
      </c>
      <c r="I60" s="291"/>
      <c r="J60" s="118" t="s">
        <v>150</v>
      </c>
      <c r="K60" s="292" t="s">
        <v>147</v>
      </c>
      <c r="L60" s="233"/>
      <c r="M60" s="290">
        <v>41171</v>
      </c>
      <c r="N60" s="291"/>
      <c r="O60" s="118" t="s">
        <v>151</v>
      </c>
      <c r="P60" s="292"/>
      <c r="Q60" s="233"/>
      <c r="R60" s="290">
        <v>41201</v>
      </c>
      <c r="S60" s="291"/>
      <c r="T60" s="118" t="s">
        <v>152</v>
      </c>
      <c r="U60" s="323" t="s">
        <v>147</v>
      </c>
      <c r="V60" s="233"/>
      <c r="W60" s="290">
        <v>41232</v>
      </c>
      <c r="X60" s="291"/>
      <c r="Y60" s="118" t="s">
        <v>153</v>
      </c>
      <c r="Z60" s="292" t="s">
        <v>147</v>
      </c>
      <c r="AA60" s="233"/>
      <c r="AB60" s="290">
        <v>41262</v>
      </c>
      <c r="AC60" s="291"/>
      <c r="AD60" s="118" t="s">
        <v>151</v>
      </c>
      <c r="AE60" s="292"/>
      <c r="AG60" s="1"/>
      <c r="AH60" s="1"/>
    </row>
    <row r="61" spans="3:34" ht="15.5" x14ac:dyDescent="0.35">
      <c r="C61" s="290">
        <v>41110</v>
      </c>
      <c r="D61" s="293"/>
      <c r="E61" s="118" t="s">
        <v>152</v>
      </c>
      <c r="F61" s="323" t="s">
        <v>154</v>
      </c>
      <c r="G61" s="233"/>
      <c r="H61" s="290">
        <v>41141</v>
      </c>
      <c r="I61" s="293"/>
      <c r="J61" s="118" t="s">
        <v>153</v>
      </c>
      <c r="K61" s="292" t="s">
        <v>147</v>
      </c>
      <c r="L61" s="233"/>
      <c r="M61" s="220">
        <v>41172</v>
      </c>
      <c r="N61" s="227"/>
      <c r="O61" s="310" t="s">
        <v>146</v>
      </c>
      <c r="P61" s="243"/>
      <c r="Q61" s="233"/>
      <c r="R61" s="290">
        <v>41202</v>
      </c>
      <c r="S61" s="293"/>
      <c r="T61" s="118" t="s">
        <v>155</v>
      </c>
      <c r="U61" s="292" t="s">
        <v>147</v>
      </c>
      <c r="V61" s="233"/>
      <c r="W61" s="290">
        <v>41233</v>
      </c>
      <c r="X61" s="293"/>
      <c r="Y61" s="118" t="s">
        <v>156</v>
      </c>
      <c r="Z61" s="292" t="s">
        <v>147</v>
      </c>
      <c r="AA61" s="233"/>
      <c r="AB61" s="220">
        <v>41263</v>
      </c>
      <c r="AC61" s="227"/>
      <c r="AD61" s="310" t="s">
        <v>146</v>
      </c>
      <c r="AE61" s="243"/>
      <c r="AG61" s="1"/>
      <c r="AH61" s="1"/>
    </row>
    <row r="62" spans="3:34" ht="15.5" x14ac:dyDescent="0.35">
      <c r="C62" s="290">
        <v>41111</v>
      </c>
      <c r="D62" s="291"/>
      <c r="E62" s="118" t="s">
        <v>155</v>
      </c>
      <c r="F62" s="292" t="s">
        <v>154</v>
      </c>
      <c r="G62" s="233"/>
      <c r="H62" s="290">
        <v>41142</v>
      </c>
      <c r="I62" s="291"/>
      <c r="J62" s="118" t="s">
        <v>156</v>
      </c>
      <c r="K62" s="292" t="s">
        <v>147</v>
      </c>
      <c r="L62" s="233"/>
      <c r="M62" s="290">
        <v>41173</v>
      </c>
      <c r="N62" s="291"/>
      <c r="O62" s="118" t="s">
        <v>152</v>
      </c>
      <c r="P62" s="323" t="s">
        <v>147</v>
      </c>
      <c r="Q62" s="233"/>
      <c r="R62" s="290">
        <v>41203</v>
      </c>
      <c r="S62" s="291"/>
      <c r="T62" s="118" t="s">
        <v>150</v>
      </c>
      <c r="U62" s="292" t="s">
        <v>147</v>
      </c>
      <c r="V62" s="233"/>
      <c r="W62" s="290">
        <v>41234</v>
      </c>
      <c r="X62" s="291"/>
      <c r="Y62" s="118" t="s">
        <v>151</v>
      </c>
      <c r="Z62" s="292"/>
      <c r="AA62" s="233"/>
      <c r="AB62" s="290">
        <v>41264</v>
      </c>
      <c r="AC62" s="291"/>
      <c r="AD62" s="118" t="s">
        <v>152</v>
      </c>
      <c r="AE62" s="323" t="s">
        <v>164</v>
      </c>
      <c r="AG62" s="1"/>
      <c r="AH62" s="1"/>
    </row>
    <row r="63" spans="3:34" ht="15.5" x14ac:dyDescent="0.35">
      <c r="C63" s="290">
        <v>41112</v>
      </c>
      <c r="D63" s="291"/>
      <c r="E63" s="118" t="s">
        <v>150</v>
      </c>
      <c r="F63" s="292" t="s">
        <v>154</v>
      </c>
      <c r="G63" s="233"/>
      <c r="H63" s="290">
        <v>41143</v>
      </c>
      <c r="I63" s="291"/>
      <c r="J63" s="118" t="s">
        <v>151</v>
      </c>
      <c r="K63" s="292"/>
      <c r="L63" s="233"/>
      <c r="M63" s="290">
        <v>41174</v>
      </c>
      <c r="N63" s="291"/>
      <c r="O63" s="118" t="s">
        <v>155</v>
      </c>
      <c r="P63" s="292" t="s">
        <v>147</v>
      </c>
      <c r="Q63" s="233"/>
      <c r="R63" s="290">
        <v>41204</v>
      </c>
      <c r="S63" s="291"/>
      <c r="T63" s="118" t="s">
        <v>153</v>
      </c>
      <c r="U63" s="292" t="s">
        <v>147</v>
      </c>
      <c r="V63" s="233"/>
      <c r="W63" s="220">
        <v>41235</v>
      </c>
      <c r="X63" s="227"/>
      <c r="Y63" s="310" t="s">
        <v>146</v>
      </c>
      <c r="Z63" s="243"/>
      <c r="AA63" s="233"/>
      <c r="AB63" s="290">
        <v>41265</v>
      </c>
      <c r="AC63" s="291"/>
      <c r="AD63" s="118" t="s">
        <v>155</v>
      </c>
      <c r="AE63" s="322" t="s">
        <v>164</v>
      </c>
      <c r="AG63" s="1"/>
      <c r="AH63" s="1"/>
    </row>
    <row r="64" spans="3:34" ht="15.5" x14ac:dyDescent="0.35">
      <c r="C64" s="290">
        <v>41113</v>
      </c>
      <c r="D64" s="291"/>
      <c r="E64" s="118" t="s">
        <v>153</v>
      </c>
      <c r="F64" s="292" t="s">
        <v>154</v>
      </c>
      <c r="G64" s="233"/>
      <c r="H64" s="220">
        <v>41144</v>
      </c>
      <c r="I64" s="227"/>
      <c r="J64" s="310" t="s">
        <v>146</v>
      </c>
      <c r="K64" s="243"/>
      <c r="L64" s="233"/>
      <c r="M64" s="290">
        <v>41175</v>
      </c>
      <c r="N64" s="291"/>
      <c r="O64" s="118" t="s">
        <v>150</v>
      </c>
      <c r="P64" s="292" t="s">
        <v>147</v>
      </c>
      <c r="Q64" s="233"/>
      <c r="R64" s="290">
        <v>41205</v>
      </c>
      <c r="S64" s="291"/>
      <c r="T64" s="118" t="s">
        <v>156</v>
      </c>
      <c r="U64" s="292" t="s">
        <v>147</v>
      </c>
      <c r="V64" s="233"/>
      <c r="W64" s="290">
        <v>41236</v>
      </c>
      <c r="X64" s="291"/>
      <c r="Y64" s="118" t="s">
        <v>152</v>
      </c>
      <c r="Z64" s="323" t="s">
        <v>147</v>
      </c>
      <c r="AA64" s="233"/>
      <c r="AB64" s="290">
        <v>41266</v>
      </c>
      <c r="AC64" s="291"/>
      <c r="AD64" s="324" t="s">
        <v>150</v>
      </c>
      <c r="AE64" s="292" t="s">
        <v>164</v>
      </c>
      <c r="AG64" s="1"/>
      <c r="AH64" s="1"/>
    </row>
    <row r="65" spans="2:34" ht="15.5" x14ac:dyDescent="0.35">
      <c r="C65" s="290">
        <v>41114</v>
      </c>
      <c r="D65" s="291"/>
      <c r="E65" s="118" t="s">
        <v>156</v>
      </c>
      <c r="F65" s="292" t="s">
        <v>154</v>
      </c>
      <c r="G65" s="233"/>
      <c r="H65" s="290">
        <v>41145</v>
      </c>
      <c r="I65" s="291"/>
      <c r="J65" s="118" t="s">
        <v>152</v>
      </c>
      <c r="K65" s="323" t="s">
        <v>147</v>
      </c>
      <c r="L65" s="233"/>
      <c r="M65" s="290">
        <v>41176</v>
      </c>
      <c r="N65" s="291"/>
      <c r="O65" s="118" t="s">
        <v>153</v>
      </c>
      <c r="P65" s="292" t="s">
        <v>147</v>
      </c>
      <c r="Q65" s="233"/>
      <c r="R65" s="290">
        <v>41206</v>
      </c>
      <c r="S65" s="291"/>
      <c r="T65" s="118" t="s">
        <v>151</v>
      </c>
      <c r="U65" s="292"/>
      <c r="V65" s="233"/>
      <c r="W65" s="290">
        <v>41237</v>
      </c>
      <c r="X65" s="291"/>
      <c r="Y65" s="118" t="s">
        <v>155</v>
      </c>
      <c r="Z65" s="292" t="s">
        <v>147</v>
      </c>
      <c r="AA65" s="233"/>
      <c r="AB65" s="220">
        <v>41267</v>
      </c>
      <c r="AC65" s="221"/>
      <c r="AD65" s="310" t="s">
        <v>153</v>
      </c>
      <c r="AE65" s="325" t="s">
        <v>200</v>
      </c>
      <c r="AG65" s="1"/>
      <c r="AH65" s="1"/>
    </row>
    <row r="66" spans="2:34" ht="15.5" x14ac:dyDescent="0.35">
      <c r="C66" s="290">
        <v>41115</v>
      </c>
      <c r="D66" s="291"/>
      <c r="E66" s="118" t="s">
        <v>151</v>
      </c>
      <c r="F66" s="292" t="s">
        <v>154</v>
      </c>
      <c r="G66" s="233"/>
      <c r="H66" s="290">
        <v>41146</v>
      </c>
      <c r="I66" s="291"/>
      <c r="J66" s="118" t="s">
        <v>155</v>
      </c>
      <c r="K66" s="292" t="s">
        <v>147</v>
      </c>
      <c r="L66" s="233"/>
      <c r="M66" s="290">
        <v>41177</v>
      </c>
      <c r="N66" s="291"/>
      <c r="O66" s="118" t="s">
        <v>156</v>
      </c>
      <c r="P66" s="292" t="s">
        <v>147</v>
      </c>
      <c r="Q66" s="233"/>
      <c r="R66" s="220">
        <v>41207</v>
      </c>
      <c r="S66" s="227"/>
      <c r="T66" s="310" t="s">
        <v>146</v>
      </c>
      <c r="U66" s="243"/>
      <c r="V66" s="233"/>
      <c r="W66" s="290">
        <v>41238</v>
      </c>
      <c r="X66" s="291"/>
      <c r="Y66" s="118" t="s">
        <v>150</v>
      </c>
      <c r="Z66" s="292" t="s">
        <v>147</v>
      </c>
      <c r="AA66" s="233"/>
      <c r="AB66" s="220">
        <v>41268</v>
      </c>
      <c r="AC66" s="221"/>
      <c r="AD66" s="310" t="s">
        <v>156</v>
      </c>
      <c r="AE66" s="243" t="s">
        <v>200</v>
      </c>
      <c r="AG66" s="1"/>
      <c r="AH66" s="1"/>
    </row>
    <row r="67" spans="2:34" ht="15.5" x14ac:dyDescent="0.35">
      <c r="C67" s="220">
        <v>41116</v>
      </c>
      <c r="D67" s="227"/>
      <c r="E67" s="310" t="s">
        <v>146</v>
      </c>
      <c r="F67" s="243"/>
      <c r="G67" s="233"/>
      <c r="H67" s="290">
        <v>41147</v>
      </c>
      <c r="I67" s="291"/>
      <c r="J67" s="118" t="s">
        <v>150</v>
      </c>
      <c r="K67" s="292" t="s">
        <v>147</v>
      </c>
      <c r="L67" s="233"/>
      <c r="M67" s="290">
        <v>41178</v>
      </c>
      <c r="N67" s="291"/>
      <c r="O67" s="118" t="s">
        <v>151</v>
      </c>
      <c r="P67" s="292"/>
      <c r="Q67" s="233"/>
      <c r="R67" s="290">
        <v>41208</v>
      </c>
      <c r="S67" s="291"/>
      <c r="T67" s="118" t="s">
        <v>152</v>
      </c>
      <c r="U67" s="292" t="s">
        <v>147</v>
      </c>
      <c r="V67" s="233"/>
      <c r="W67" s="290">
        <v>41239</v>
      </c>
      <c r="X67" s="291"/>
      <c r="Y67" s="118" t="s">
        <v>153</v>
      </c>
      <c r="Z67" s="292" t="s">
        <v>147</v>
      </c>
      <c r="AA67" s="233"/>
      <c r="AB67" s="290">
        <v>41269</v>
      </c>
      <c r="AC67" s="291"/>
      <c r="AD67" s="118" t="s">
        <v>151</v>
      </c>
      <c r="AE67" s="292"/>
      <c r="AG67" s="1"/>
      <c r="AH67" s="1"/>
    </row>
    <row r="68" spans="2:34" ht="15.5" x14ac:dyDescent="0.35">
      <c r="C68" s="290">
        <v>41117</v>
      </c>
      <c r="D68" s="293"/>
      <c r="E68" s="118" t="s">
        <v>152</v>
      </c>
      <c r="F68" s="323" t="s">
        <v>147</v>
      </c>
      <c r="G68" s="233"/>
      <c r="H68" s="290">
        <v>41148</v>
      </c>
      <c r="I68" s="293"/>
      <c r="J68" s="118" t="s">
        <v>153</v>
      </c>
      <c r="K68" s="292" t="s">
        <v>147</v>
      </c>
      <c r="L68" s="233"/>
      <c r="M68" s="220">
        <v>41179</v>
      </c>
      <c r="N68" s="227"/>
      <c r="O68" s="310" t="s">
        <v>146</v>
      </c>
      <c r="P68" s="243"/>
      <c r="Q68" s="233"/>
      <c r="R68" s="290">
        <v>41209</v>
      </c>
      <c r="S68" s="293"/>
      <c r="T68" s="118" t="s">
        <v>155</v>
      </c>
      <c r="U68" s="292" t="s">
        <v>147</v>
      </c>
      <c r="V68" s="233"/>
      <c r="W68" s="290">
        <v>41240</v>
      </c>
      <c r="X68" s="293"/>
      <c r="Y68" s="118" t="s">
        <v>156</v>
      </c>
      <c r="Z68" s="292" t="s">
        <v>147</v>
      </c>
      <c r="AA68" s="233"/>
      <c r="AB68" s="220">
        <v>41270</v>
      </c>
      <c r="AC68" s="227"/>
      <c r="AD68" s="310" t="s">
        <v>146</v>
      </c>
      <c r="AE68" s="243"/>
      <c r="AG68" s="1"/>
      <c r="AH68" s="1"/>
    </row>
    <row r="69" spans="2:34" ht="15.5" x14ac:dyDescent="0.35">
      <c r="C69" s="290">
        <v>41118</v>
      </c>
      <c r="D69" s="291"/>
      <c r="E69" s="118" t="s">
        <v>155</v>
      </c>
      <c r="F69" s="292" t="s">
        <v>147</v>
      </c>
      <c r="G69" s="233"/>
      <c r="H69" s="290">
        <v>41149</v>
      </c>
      <c r="I69" s="291"/>
      <c r="J69" s="118" t="s">
        <v>156</v>
      </c>
      <c r="K69" s="292" t="s">
        <v>147</v>
      </c>
      <c r="L69" s="233"/>
      <c r="M69" s="290">
        <v>41180</v>
      </c>
      <c r="N69" s="291"/>
      <c r="O69" s="118" t="s">
        <v>152</v>
      </c>
      <c r="P69" s="292" t="s">
        <v>147</v>
      </c>
      <c r="Q69" s="233"/>
      <c r="R69" s="290">
        <v>41210</v>
      </c>
      <c r="S69" s="291"/>
      <c r="T69" s="118" t="s">
        <v>150</v>
      </c>
      <c r="U69" s="292" t="s">
        <v>147</v>
      </c>
      <c r="V69" s="233"/>
      <c r="W69" s="290">
        <v>41241</v>
      </c>
      <c r="X69" s="291"/>
      <c r="Y69" s="118" t="s">
        <v>151</v>
      </c>
      <c r="Z69" s="292"/>
      <c r="AA69" s="233"/>
      <c r="AB69" s="290">
        <v>41271</v>
      </c>
      <c r="AC69" s="291"/>
      <c r="AD69" s="118" t="s">
        <v>152</v>
      </c>
      <c r="AE69" s="292" t="s">
        <v>164</v>
      </c>
      <c r="AG69" s="1"/>
      <c r="AH69" s="1"/>
    </row>
    <row r="70" spans="2:34" ht="15.5" x14ac:dyDescent="0.35">
      <c r="C70" s="290">
        <v>41119</v>
      </c>
      <c r="D70" s="291"/>
      <c r="E70" s="118" t="s">
        <v>150</v>
      </c>
      <c r="F70" s="292" t="s">
        <v>147</v>
      </c>
      <c r="G70" s="233"/>
      <c r="H70" s="290">
        <v>41150</v>
      </c>
      <c r="I70" s="291"/>
      <c r="J70" s="118" t="s">
        <v>151</v>
      </c>
      <c r="K70" s="292"/>
      <c r="L70" s="233"/>
      <c r="M70" s="290">
        <v>41181</v>
      </c>
      <c r="N70" s="291"/>
      <c r="O70" s="118" t="s">
        <v>155</v>
      </c>
      <c r="P70" s="292" t="s">
        <v>147</v>
      </c>
      <c r="Q70" s="233"/>
      <c r="R70" s="290">
        <v>41211</v>
      </c>
      <c r="S70" s="291"/>
      <c r="T70" s="118" t="s">
        <v>153</v>
      </c>
      <c r="U70" s="292" t="s">
        <v>147</v>
      </c>
      <c r="V70" s="233"/>
      <c r="W70" s="220">
        <v>41242</v>
      </c>
      <c r="X70" s="227"/>
      <c r="Y70" s="310" t="s">
        <v>146</v>
      </c>
      <c r="Z70" s="243"/>
      <c r="AA70" s="233"/>
      <c r="AB70" s="290">
        <v>41272</v>
      </c>
      <c r="AC70" s="291"/>
      <c r="AD70" s="118" t="s">
        <v>155</v>
      </c>
      <c r="AE70" s="292" t="s">
        <v>164</v>
      </c>
      <c r="AG70" s="1"/>
      <c r="AH70" s="1"/>
    </row>
    <row r="71" spans="2:34" ht="15.5" x14ac:dyDescent="0.35">
      <c r="C71" s="290">
        <v>41120</v>
      </c>
      <c r="D71" s="291"/>
      <c r="E71" s="118" t="s">
        <v>153</v>
      </c>
      <c r="F71" s="292" t="s">
        <v>147</v>
      </c>
      <c r="G71" s="233"/>
      <c r="H71" s="220">
        <v>41151</v>
      </c>
      <c r="I71" s="227"/>
      <c r="J71" s="310" t="s">
        <v>146</v>
      </c>
      <c r="K71" s="243"/>
      <c r="L71" s="233"/>
      <c r="M71" s="290">
        <v>41182</v>
      </c>
      <c r="N71" s="291"/>
      <c r="O71" s="118" t="s">
        <v>150</v>
      </c>
      <c r="P71" s="292" t="s">
        <v>147</v>
      </c>
      <c r="Q71" s="233"/>
      <c r="R71" s="290">
        <v>41212</v>
      </c>
      <c r="S71" s="291"/>
      <c r="T71" s="118" t="s">
        <v>156</v>
      </c>
      <c r="U71" s="292" t="s">
        <v>147</v>
      </c>
      <c r="V71" s="233"/>
      <c r="W71" s="290">
        <v>41243</v>
      </c>
      <c r="X71" s="291"/>
      <c r="Y71" s="118" t="s">
        <v>152</v>
      </c>
      <c r="Z71" s="292" t="s">
        <v>147</v>
      </c>
      <c r="AA71" s="233"/>
      <c r="AB71" s="290">
        <v>41273</v>
      </c>
      <c r="AC71" s="291"/>
      <c r="AD71" s="118" t="s">
        <v>150</v>
      </c>
      <c r="AE71" s="292" t="s">
        <v>164</v>
      </c>
      <c r="AG71" s="1"/>
      <c r="AH71" s="1"/>
    </row>
    <row r="72" spans="2:34" ht="16" thickBot="1" x14ac:dyDescent="0.4">
      <c r="C72" s="296">
        <v>41121</v>
      </c>
      <c r="D72" s="297"/>
      <c r="E72" s="303" t="s">
        <v>156</v>
      </c>
      <c r="F72" s="299" t="s">
        <v>147</v>
      </c>
      <c r="G72" s="233"/>
      <c r="H72" s="296">
        <v>41152</v>
      </c>
      <c r="I72" s="297"/>
      <c r="J72" s="303" t="s">
        <v>152</v>
      </c>
      <c r="K72" s="302" t="s">
        <v>147</v>
      </c>
      <c r="L72" s="233"/>
      <c r="M72" s="296"/>
      <c r="N72" s="300"/>
      <c r="O72" s="223"/>
      <c r="P72" s="304"/>
      <c r="Q72" s="233"/>
      <c r="R72" s="296">
        <v>41213</v>
      </c>
      <c r="S72" s="297"/>
      <c r="T72" s="303" t="s">
        <v>151</v>
      </c>
      <c r="U72" s="302"/>
      <c r="V72" s="233"/>
      <c r="W72" s="296"/>
      <c r="X72" s="300"/>
      <c r="Y72" s="223"/>
      <c r="Z72" s="304"/>
      <c r="AA72" s="233"/>
      <c r="AB72" s="296">
        <v>41274</v>
      </c>
      <c r="AC72" s="297"/>
      <c r="AD72" s="303" t="s">
        <v>153</v>
      </c>
      <c r="AE72" s="299" t="s">
        <v>164</v>
      </c>
      <c r="AG72" s="1"/>
      <c r="AH72" s="1"/>
    </row>
    <row r="73" spans="2:34" ht="15" thickBot="1" x14ac:dyDescent="0.4">
      <c r="C73" s="1"/>
      <c r="D73" s="1"/>
      <c r="E73" s="1"/>
      <c r="F73" s="1"/>
      <c r="H73" s="1"/>
      <c r="I73" s="1"/>
      <c r="J73" s="1"/>
      <c r="K73" s="1"/>
      <c r="M73" s="1"/>
      <c r="N73" s="1"/>
      <c r="O73" s="1"/>
      <c r="P73" s="1"/>
      <c r="R73" s="1"/>
      <c r="S73" s="1"/>
      <c r="T73" s="1"/>
      <c r="U73" s="1"/>
      <c r="W73" s="1"/>
      <c r="X73" s="1"/>
      <c r="Y73" s="1"/>
      <c r="Z73" s="1"/>
      <c r="AB73" s="1"/>
      <c r="AC73" s="1"/>
      <c r="AD73" s="1"/>
      <c r="AE73" s="1"/>
      <c r="AG73" s="1"/>
      <c r="AH73" s="1"/>
    </row>
    <row r="74" spans="2:34" ht="15" thickBot="1" x14ac:dyDescent="0.4">
      <c r="C74" s="249" t="s">
        <v>182</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9"/>
      <c r="AG74" s="1"/>
      <c r="AH74" s="1"/>
    </row>
    <row r="75" spans="2:34" ht="15" thickBot="1" x14ac:dyDescent="0.4">
      <c r="C75" s="241"/>
      <c r="D75" s="242"/>
      <c r="E75" s="242"/>
      <c r="F75" s="149" t="s">
        <v>122</v>
      </c>
      <c r="G75" s="242"/>
      <c r="H75" s="242"/>
      <c r="I75" s="242"/>
      <c r="J75" s="242"/>
      <c r="K75" s="148" t="s">
        <v>122</v>
      </c>
      <c r="L75" s="241"/>
      <c r="M75" s="242"/>
      <c r="N75" s="242"/>
      <c r="O75" s="242"/>
      <c r="P75" s="148" t="s">
        <v>122</v>
      </c>
      <c r="Q75" s="242"/>
      <c r="R75" s="242"/>
      <c r="S75" s="242"/>
      <c r="T75" s="242"/>
      <c r="U75" s="149" t="s">
        <v>122</v>
      </c>
      <c r="V75" s="242"/>
      <c r="W75" s="242"/>
      <c r="X75" s="242"/>
      <c r="Y75" s="242"/>
      <c r="Z75" s="148" t="s">
        <v>122</v>
      </c>
      <c r="AA75" s="241"/>
      <c r="AB75" s="242"/>
      <c r="AC75" s="242"/>
      <c r="AD75" s="242"/>
      <c r="AE75" s="149" t="s">
        <v>122</v>
      </c>
      <c r="AG75" s="1"/>
      <c r="AH75" s="1"/>
    </row>
    <row r="76" spans="2:34" x14ac:dyDescent="0.35">
      <c r="B76" s="145" t="s">
        <v>159</v>
      </c>
      <c r="C76" s="145" t="s">
        <v>134</v>
      </c>
      <c r="D76" s="55"/>
      <c r="E76" s="55"/>
      <c r="F76" s="56">
        <f>COUNTIF(F8:F38,"A")</f>
        <v>18</v>
      </c>
      <c r="G76" s="55"/>
      <c r="H76" s="55" t="s">
        <v>135</v>
      </c>
      <c r="I76" s="55"/>
      <c r="J76" s="55"/>
      <c r="K76" s="55">
        <f>COUNTIF(K8:K38,"A")</f>
        <v>20</v>
      </c>
      <c r="L76" s="145"/>
      <c r="M76" s="55" t="s">
        <v>136</v>
      </c>
      <c r="N76" s="55"/>
      <c r="O76" s="55"/>
      <c r="P76" s="55">
        <f>COUNTIF(P8:P38,"A")</f>
        <v>17</v>
      </c>
      <c r="Q76" s="145"/>
      <c r="R76" s="55" t="s">
        <v>137</v>
      </c>
      <c r="S76" s="55"/>
      <c r="T76" s="55"/>
      <c r="U76" s="56">
        <f>COUNTIF(U8:U38,"A")</f>
        <v>20</v>
      </c>
      <c r="V76" s="55"/>
      <c r="W76" s="55" t="s">
        <v>138</v>
      </c>
      <c r="X76" s="55"/>
      <c r="Y76" s="55"/>
      <c r="Z76" s="55">
        <f>COUNTIF(Z8:Z38,"A")</f>
        <v>18</v>
      </c>
      <c r="AA76" s="145"/>
      <c r="AB76" s="55" t="s">
        <v>139</v>
      </c>
      <c r="AC76" s="55"/>
      <c r="AD76" s="55"/>
      <c r="AE76" s="56">
        <f>COUNTIF(AE8:AE38,"A")</f>
        <v>17</v>
      </c>
      <c r="AG76" s="1"/>
      <c r="AH76" s="1"/>
    </row>
    <row r="77" spans="2:34" x14ac:dyDescent="0.35">
      <c r="B77" s="144" t="s">
        <v>160</v>
      </c>
      <c r="C77" s="144"/>
      <c r="D77" s="47"/>
      <c r="E77" s="47"/>
      <c r="F77" s="48">
        <f>COUNTIF(F8:F38,"i")</f>
        <v>0</v>
      </c>
      <c r="G77" s="47"/>
      <c r="H77" s="47"/>
      <c r="I77" s="47"/>
      <c r="J77" s="47"/>
      <c r="K77" s="47">
        <f>COUNTIF(K8:K38,"i")</f>
        <v>0</v>
      </c>
      <c r="L77" s="144"/>
      <c r="M77" s="47"/>
      <c r="N77" s="47"/>
      <c r="O77" s="47"/>
      <c r="P77" s="47">
        <f>COUNTIF(P8:P38,"i")</f>
        <v>0</v>
      </c>
      <c r="Q77" s="144"/>
      <c r="R77" s="47"/>
      <c r="S77" s="47"/>
      <c r="T77" s="47"/>
      <c r="U77" s="48">
        <f>COUNTIF(U8:U38,"i")</f>
        <v>0</v>
      </c>
      <c r="V77" s="47"/>
      <c r="W77" s="47"/>
      <c r="X77" s="47"/>
      <c r="Y77" s="47"/>
      <c r="Z77" s="47">
        <f>COUNTIF(Z8:Z38,"i")</f>
        <v>0</v>
      </c>
      <c r="AA77" s="144"/>
      <c r="AB77" s="47"/>
      <c r="AC77" s="47"/>
      <c r="AD77" s="47"/>
      <c r="AE77" s="48">
        <f>COUNTIF(AE8:AE38,"i")</f>
        <v>0</v>
      </c>
      <c r="AG77" s="1"/>
      <c r="AH77" s="1"/>
    </row>
    <row r="78" spans="2:34" ht="15" thickBot="1" x14ac:dyDescent="0.4">
      <c r="B78" s="52" t="s">
        <v>161</v>
      </c>
      <c r="C78" s="52"/>
      <c r="D78" s="46"/>
      <c r="E78" s="46"/>
      <c r="F78" s="49">
        <f>COUNTIF(F8:F38,"y")</f>
        <v>0</v>
      </c>
      <c r="G78" s="46"/>
      <c r="H78" s="46"/>
      <c r="I78" s="46"/>
      <c r="J78" s="46"/>
      <c r="K78" s="46">
        <f>COUNTIF(K8:K38,"y")</f>
        <v>0</v>
      </c>
      <c r="L78" s="52"/>
      <c r="M78" s="46"/>
      <c r="N78" s="46"/>
      <c r="O78" s="46"/>
      <c r="P78" s="46">
        <f>COUNTIF(P8:P38,"y")</f>
        <v>0</v>
      </c>
      <c r="Q78" s="52"/>
      <c r="R78" s="46"/>
      <c r="S78" s="46"/>
      <c r="T78" s="46"/>
      <c r="U78" s="49">
        <f>COUNTIF(U8:U38,"y")</f>
        <v>0</v>
      </c>
      <c r="V78" s="46"/>
      <c r="W78" s="46"/>
      <c r="X78" s="46"/>
      <c r="Y78" s="46"/>
      <c r="Z78" s="46">
        <f>COUNTIF(Z8:Z38,"y")</f>
        <v>0</v>
      </c>
      <c r="AA78" s="52"/>
      <c r="AB78" s="46"/>
      <c r="AC78" s="46"/>
      <c r="AD78" s="46"/>
      <c r="AE78" s="49">
        <f>COUNTIF(AE8:AE38,"y")</f>
        <v>0</v>
      </c>
      <c r="AG78" s="1"/>
      <c r="AH78" s="1"/>
    </row>
    <row r="79" spans="2:34" x14ac:dyDescent="0.35">
      <c r="B79" s="145" t="s">
        <v>159</v>
      </c>
      <c r="C79" s="145" t="s">
        <v>140</v>
      </c>
      <c r="D79" s="55"/>
      <c r="E79" s="55"/>
      <c r="F79" s="56">
        <f>COUNTIF(F42:F72,"A")</f>
        <v>5</v>
      </c>
      <c r="G79" s="55"/>
      <c r="H79" s="55" t="s">
        <v>141</v>
      </c>
      <c r="I79" s="55"/>
      <c r="J79" s="55"/>
      <c r="K79" s="55">
        <f>COUNTIF(K42:K72,"A")</f>
        <v>21</v>
      </c>
      <c r="L79" s="145"/>
      <c r="M79" s="55" t="s">
        <v>142</v>
      </c>
      <c r="N79" s="55"/>
      <c r="O79" s="55"/>
      <c r="P79" s="55">
        <f>COUNTIF(P42:P72,"A")</f>
        <v>22</v>
      </c>
      <c r="Q79" s="145"/>
      <c r="R79" s="55" t="s">
        <v>143</v>
      </c>
      <c r="S79" s="55"/>
      <c r="T79" s="55"/>
      <c r="U79" s="56">
        <f>COUNTIF(U42:U72,"A")</f>
        <v>22</v>
      </c>
      <c r="V79" s="55"/>
      <c r="W79" s="55" t="s">
        <v>144</v>
      </c>
      <c r="X79" s="55"/>
      <c r="Y79" s="55"/>
      <c r="Z79" s="55">
        <f>COUNTIF(Z42:Z72,"A")</f>
        <v>21</v>
      </c>
      <c r="AA79" s="145"/>
      <c r="AB79" s="55" t="s">
        <v>145</v>
      </c>
      <c r="AC79" s="55"/>
      <c r="AD79" s="55"/>
      <c r="AE79" s="56">
        <f>COUNTIF(AE42:AE72,"A")</f>
        <v>14</v>
      </c>
      <c r="AG79" s="1"/>
      <c r="AH79" s="1"/>
    </row>
    <row r="80" spans="2:34" x14ac:dyDescent="0.35">
      <c r="B80" s="144" t="s">
        <v>160</v>
      </c>
      <c r="C80" s="144"/>
      <c r="D80" s="47"/>
      <c r="E80" s="47"/>
      <c r="F80" s="48">
        <f>COUNTIF(F42:F72,"i")</f>
        <v>0</v>
      </c>
      <c r="G80" s="47"/>
      <c r="H80" s="47"/>
      <c r="I80" s="47"/>
      <c r="J80" s="47"/>
      <c r="K80" s="47">
        <f>COUNTIF(K42:K72,"i")</f>
        <v>0</v>
      </c>
      <c r="L80" s="144"/>
      <c r="M80" s="47"/>
      <c r="N80" s="47"/>
      <c r="O80" s="47"/>
      <c r="P80" s="47">
        <f>COUNTIF(P42:P72,"i")</f>
        <v>0</v>
      </c>
      <c r="Q80" s="144"/>
      <c r="R80" s="47"/>
      <c r="S80" s="47"/>
      <c r="T80" s="47"/>
      <c r="U80" s="48">
        <f>COUNTIF(U42:U72,"i")</f>
        <v>0</v>
      </c>
      <c r="V80" s="47"/>
      <c r="W80" s="47"/>
      <c r="X80" s="47"/>
      <c r="Y80" s="47"/>
      <c r="Z80" s="47">
        <f>COUNTIF(Z42:Z72,"i")</f>
        <v>0</v>
      </c>
      <c r="AA80" s="144"/>
      <c r="AB80" s="47"/>
      <c r="AC80" s="47"/>
      <c r="AD80" s="47"/>
      <c r="AE80" s="48">
        <f>COUNTIF(AE42:AE72,"i")</f>
        <v>0</v>
      </c>
      <c r="AG80" s="1"/>
      <c r="AH80" s="1"/>
    </row>
    <row r="81" spans="2:34" ht="15" thickBot="1" x14ac:dyDescent="0.4">
      <c r="B81" s="52" t="s">
        <v>161</v>
      </c>
      <c r="C81" s="52"/>
      <c r="D81" s="46"/>
      <c r="E81" s="46"/>
      <c r="F81" s="49">
        <f>COUNTIF(F42:F72,"y")</f>
        <v>0</v>
      </c>
      <c r="G81" s="46"/>
      <c r="H81" s="46"/>
      <c r="I81" s="46"/>
      <c r="J81" s="46"/>
      <c r="K81" s="46">
        <f>COUNTIF(K42:K72,"y")</f>
        <v>0</v>
      </c>
      <c r="L81" s="52"/>
      <c r="M81" s="46"/>
      <c r="N81" s="46"/>
      <c r="O81" s="46"/>
      <c r="P81" s="46">
        <f>COUNTIF(P42:P72,"y")</f>
        <v>0</v>
      </c>
      <c r="Q81" s="52"/>
      <c r="R81" s="46"/>
      <c r="S81" s="46"/>
      <c r="T81" s="46"/>
      <c r="U81" s="49">
        <f>COUNTIF(U42:U72,"y")</f>
        <v>0</v>
      </c>
      <c r="V81" s="46"/>
      <c r="W81" s="46"/>
      <c r="X81" s="46"/>
      <c r="Y81" s="46"/>
      <c r="Z81" s="46">
        <f>COUNTIF(Z42:Z72,"y")</f>
        <v>0</v>
      </c>
      <c r="AA81" s="52"/>
      <c r="AB81" s="46"/>
      <c r="AC81" s="46"/>
      <c r="AD81" s="46"/>
      <c r="AE81" s="49">
        <f>COUNTIF(AE42:AE72,"y")</f>
        <v>0</v>
      </c>
      <c r="AG81" s="1"/>
      <c r="AH81" s="1"/>
    </row>
    <row r="82" spans="2:34" x14ac:dyDescent="0.35">
      <c r="C82" s="1"/>
      <c r="D82" s="1"/>
      <c r="E82" s="1"/>
      <c r="F82" s="1"/>
      <c r="H82" s="1"/>
      <c r="I82" s="1"/>
      <c r="J82" s="1"/>
      <c r="K82" s="1"/>
      <c r="M82" s="1"/>
      <c r="N82" s="1"/>
      <c r="O82" s="1"/>
      <c r="P82" s="1"/>
      <c r="R82" s="1"/>
      <c r="S82" s="1"/>
      <c r="T82" s="1"/>
      <c r="U82" s="1"/>
      <c r="W82" s="1"/>
      <c r="X82" s="1"/>
      <c r="Y82" s="1"/>
      <c r="Z82" s="1"/>
      <c r="AB82" s="1"/>
      <c r="AC82" s="1"/>
      <c r="AD82" s="1"/>
      <c r="AE82" s="1"/>
      <c r="AG82" s="1"/>
      <c r="AH82" s="1"/>
    </row>
    <row r="83" spans="2:34" x14ac:dyDescent="0.35">
      <c r="C83" s="1"/>
      <c r="D83" s="1"/>
      <c r="E83" s="1"/>
      <c r="F83" s="1"/>
      <c r="H83" s="1"/>
      <c r="I83" s="1"/>
      <c r="J83" s="1"/>
      <c r="K83" s="1"/>
      <c r="M83" s="1"/>
      <c r="N83" s="1"/>
      <c r="O83" s="1"/>
      <c r="P83" s="1"/>
      <c r="R83" s="1"/>
      <c r="S83" s="1"/>
      <c r="T83" s="1"/>
      <c r="U83" s="1"/>
      <c r="W83" s="1"/>
      <c r="X83" s="1"/>
      <c r="Y83" s="1"/>
      <c r="Z83" s="1"/>
      <c r="AB83" s="1"/>
      <c r="AC83" s="1"/>
      <c r="AD83" s="1"/>
      <c r="AE83" s="1"/>
      <c r="AG83" s="1"/>
      <c r="AH83" s="1"/>
    </row>
    <row r="84" spans="2:34" x14ac:dyDescent="0.35">
      <c r="C84" s="1"/>
      <c r="D84" s="1"/>
      <c r="E84" s="1"/>
      <c r="F84" s="1"/>
      <c r="H84" s="1"/>
      <c r="I84" s="1"/>
      <c r="J84" s="1"/>
      <c r="K84" s="1"/>
      <c r="M84" s="1"/>
      <c r="N84" s="1"/>
      <c r="O84" s="1"/>
      <c r="P84" s="1"/>
      <c r="R84" s="1"/>
      <c r="S84" s="1"/>
      <c r="T84" s="1"/>
      <c r="U84" s="1"/>
      <c r="W84" s="1"/>
      <c r="X84" s="1"/>
      <c r="Y84" s="1"/>
      <c r="Z84" s="1"/>
      <c r="AB84" s="1"/>
      <c r="AC84" s="1"/>
      <c r="AD84" s="1"/>
      <c r="AE84" s="1"/>
      <c r="AG84" s="1"/>
      <c r="AH84" s="1"/>
    </row>
    <row r="85" spans="2:34" x14ac:dyDescent="0.35">
      <c r="C85" s="1"/>
      <c r="D85" s="1"/>
      <c r="E85" s="1"/>
      <c r="F85" s="1"/>
      <c r="H85" s="1"/>
      <c r="I85" s="1"/>
      <c r="J85" s="1"/>
      <c r="K85" s="1"/>
      <c r="M85" s="1"/>
      <c r="N85" s="1"/>
      <c r="O85" s="1"/>
      <c r="P85" s="1"/>
      <c r="R85" s="1"/>
      <c r="S85" s="1"/>
      <c r="T85" s="1"/>
      <c r="U85" s="1"/>
      <c r="W85" s="1"/>
      <c r="X85" s="1"/>
      <c r="Y85" s="1"/>
      <c r="Z85" s="1"/>
      <c r="AB85" s="1"/>
      <c r="AC85" s="1"/>
      <c r="AD85" s="1"/>
      <c r="AE85" s="1"/>
      <c r="AG85" s="1"/>
      <c r="AH85" s="1"/>
    </row>
    <row r="86" spans="2:34" x14ac:dyDescent="0.35">
      <c r="C86" s="1"/>
      <c r="D86" s="1"/>
      <c r="E86" s="1"/>
      <c r="F86" s="1"/>
      <c r="H86" s="1"/>
      <c r="I86" s="1"/>
      <c r="J86" s="1"/>
      <c r="K86" s="1"/>
      <c r="M86" s="1"/>
      <c r="N86" s="1"/>
      <c r="O86" s="1"/>
      <c r="P86" s="1"/>
      <c r="R86" s="1"/>
      <c r="S86" s="1"/>
      <c r="T86" s="1"/>
      <c r="U86" s="1"/>
      <c r="W86" s="1"/>
      <c r="X86" s="1"/>
      <c r="Y86" s="1"/>
      <c r="Z86" s="1"/>
      <c r="AB86" s="1"/>
      <c r="AC86" s="1"/>
      <c r="AD86" s="1"/>
      <c r="AE86" s="1"/>
      <c r="AG86" s="1"/>
      <c r="AH86" s="1"/>
    </row>
    <row r="87" spans="2:34" x14ac:dyDescent="0.35">
      <c r="C87" s="1"/>
      <c r="D87" s="1"/>
      <c r="E87" s="1"/>
      <c r="F87" s="1"/>
      <c r="H87" s="1"/>
      <c r="I87" s="1"/>
      <c r="J87" s="1"/>
      <c r="K87" s="1"/>
      <c r="M87" s="1"/>
      <c r="N87" s="1"/>
      <c r="O87" s="1"/>
      <c r="P87" s="1"/>
      <c r="R87" s="1"/>
      <c r="S87" s="1"/>
      <c r="T87" s="1"/>
      <c r="U87" s="1"/>
      <c r="W87" s="1"/>
      <c r="X87" s="1"/>
      <c r="Y87" s="1"/>
      <c r="Z87" s="1"/>
      <c r="AB87" s="1"/>
      <c r="AC87" s="1"/>
      <c r="AD87" s="1"/>
      <c r="AE87" s="1"/>
      <c r="AG87" s="1"/>
      <c r="AH87" s="1"/>
    </row>
    <row r="88" spans="2:34" x14ac:dyDescent="0.35">
      <c r="C88" s="1"/>
      <c r="D88" s="1"/>
      <c r="E88" s="1"/>
      <c r="F88" s="1"/>
      <c r="H88" s="1"/>
      <c r="I88" s="1"/>
      <c r="J88" s="1"/>
      <c r="K88" s="1"/>
      <c r="M88" s="1"/>
      <c r="N88" s="1"/>
      <c r="O88" s="1"/>
      <c r="P88" s="1"/>
      <c r="R88" s="1"/>
      <c r="S88" s="1"/>
      <c r="T88" s="1"/>
      <c r="U88" s="1"/>
      <c r="W88" s="1"/>
      <c r="X88" s="1"/>
      <c r="Y88" s="1"/>
      <c r="Z88" s="1"/>
      <c r="AB88" s="1"/>
      <c r="AC88" s="1"/>
      <c r="AD88" s="1"/>
      <c r="AE88" s="1"/>
      <c r="AG88" s="1"/>
      <c r="AH88" s="1"/>
    </row>
    <row r="89" spans="2:34" x14ac:dyDescent="0.35">
      <c r="C89" s="1"/>
      <c r="D89" s="1"/>
      <c r="E89" s="1"/>
      <c r="F89" s="1"/>
      <c r="H89" s="1"/>
      <c r="I89" s="1"/>
      <c r="J89" s="1"/>
      <c r="K89" s="1"/>
      <c r="M89" s="1"/>
      <c r="N89" s="1"/>
      <c r="O89" s="1"/>
      <c r="P89" s="1"/>
      <c r="R89" s="1"/>
      <c r="S89" s="1"/>
      <c r="T89" s="1"/>
      <c r="U89" s="1"/>
      <c r="W89" s="1"/>
      <c r="X89" s="1"/>
      <c r="Y89" s="1"/>
      <c r="Z89" s="1"/>
      <c r="AB89" s="1"/>
      <c r="AC89" s="1"/>
      <c r="AD89" s="1"/>
      <c r="AE89" s="1"/>
      <c r="AG89" s="1"/>
      <c r="AH89" s="1"/>
    </row>
    <row r="90" spans="2:34" x14ac:dyDescent="0.35">
      <c r="C90" s="1"/>
      <c r="D90" s="1"/>
      <c r="E90" s="1"/>
      <c r="F90" s="1"/>
      <c r="H90" s="1"/>
      <c r="I90" s="1"/>
      <c r="J90" s="1"/>
      <c r="K90" s="1"/>
      <c r="M90" s="1"/>
      <c r="N90" s="1"/>
      <c r="O90" s="1"/>
      <c r="P90" s="1"/>
      <c r="R90" s="1"/>
      <c r="S90" s="1"/>
      <c r="T90" s="1"/>
      <c r="U90" s="1"/>
      <c r="W90" s="1"/>
      <c r="X90" s="1"/>
      <c r="Y90" s="1"/>
      <c r="Z90" s="1"/>
      <c r="AB90" s="1"/>
      <c r="AC90" s="1"/>
      <c r="AD90" s="1"/>
      <c r="AE90" s="1"/>
      <c r="AG90" s="1"/>
      <c r="AH90" s="1"/>
    </row>
    <row r="91" spans="2:34" x14ac:dyDescent="0.35">
      <c r="C91" s="1"/>
      <c r="D91" s="1"/>
      <c r="E91" s="1"/>
      <c r="F91" s="1"/>
      <c r="H91" s="1"/>
      <c r="I91" s="1"/>
      <c r="J91" s="1"/>
      <c r="K91" s="1"/>
      <c r="M91" s="1"/>
      <c r="N91" s="1"/>
      <c r="O91" s="1"/>
      <c r="P91" s="1"/>
      <c r="R91" s="1"/>
      <c r="S91" s="1"/>
      <c r="T91" s="1"/>
      <c r="U91" s="1"/>
      <c r="W91" s="1"/>
      <c r="X91" s="1"/>
      <c r="Y91" s="1"/>
      <c r="Z91" s="1"/>
      <c r="AB91" s="1"/>
      <c r="AC91" s="1"/>
      <c r="AD91" s="1"/>
      <c r="AE91" s="1"/>
      <c r="AG91" s="1"/>
      <c r="AH91" s="1"/>
    </row>
    <row r="92" spans="2:34" x14ac:dyDescent="0.35">
      <c r="C92" s="1"/>
      <c r="D92" s="1"/>
      <c r="E92" s="1"/>
      <c r="F92" s="1"/>
      <c r="H92" s="1"/>
      <c r="I92" s="1"/>
      <c r="J92" s="1"/>
      <c r="K92" s="1"/>
      <c r="M92" s="1"/>
      <c r="N92" s="1"/>
      <c r="O92" s="1"/>
      <c r="P92" s="1"/>
      <c r="R92" s="1"/>
      <c r="S92" s="1"/>
      <c r="T92" s="1"/>
      <c r="U92" s="1"/>
      <c r="W92" s="1"/>
      <c r="X92" s="1"/>
      <c r="Y92" s="1"/>
      <c r="Z92" s="1"/>
      <c r="AB92" s="1"/>
      <c r="AC92" s="1"/>
      <c r="AD92" s="1"/>
      <c r="AE92" s="1"/>
      <c r="AG92" s="1"/>
      <c r="AH92" s="1"/>
    </row>
    <row r="93" spans="2:34" x14ac:dyDescent="0.35">
      <c r="C93" s="1"/>
      <c r="D93" s="1"/>
      <c r="E93" s="1"/>
      <c r="F93" s="1"/>
      <c r="H93" s="1"/>
      <c r="I93" s="1"/>
      <c r="J93" s="1"/>
      <c r="K93" s="1"/>
      <c r="M93" s="1"/>
      <c r="N93" s="1"/>
      <c r="O93" s="1"/>
      <c r="P93" s="1"/>
      <c r="R93" s="1"/>
      <c r="S93" s="1"/>
      <c r="T93" s="1"/>
      <c r="U93" s="1"/>
      <c r="W93" s="1"/>
      <c r="X93" s="1"/>
      <c r="Y93" s="1"/>
      <c r="Z93" s="1"/>
      <c r="AB93" s="1"/>
      <c r="AC93" s="1"/>
      <c r="AD93" s="1"/>
      <c r="AE93" s="1"/>
      <c r="AG93" s="1"/>
      <c r="AH93" s="1"/>
    </row>
    <row r="94" spans="2:34" x14ac:dyDescent="0.35">
      <c r="C94" s="1"/>
      <c r="D94" s="1"/>
      <c r="E94" s="1"/>
      <c r="F94" s="1"/>
      <c r="H94" s="1"/>
      <c r="I94" s="1"/>
      <c r="J94" s="1"/>
      <c r="K94" s="1"/>
      <c r="M94" s="1"/>
      <c r="N94" s="1"/>
      <c r="O94" s="1"/>
      <c r="P94" s="1"/>
      <c r="R94" s="1"/>
      <c r="S94" s="1"/>
      <c r="T94" s="1"/>
      <c r="U94" s="1"/>
      <c r="W94" s="1"/>
      <c r="X94" s="1"/>
      <c r="Y94" s="1"/>
      <c r="Z94" s="1"/>
      <c r="AB94" s="1"/>
      <c r="AC94" s="1"/>
      <c r="AD94" s="1"/>
      <c r="AE94" s="1"/>
      <c r="AG94" s="1"/>
      <c r="AH94" s="1"/>
    </row>
    <row r="95" spans="2:34" x14ac:dyDescent="0.35">
      <c r="C95" s="1"/>
      <c r="D95" s="1"/>
      <c r="E95" s="1"/>
      <c r="F95" s="1"/>
      <c r="H95" s="1"/>
      <c r="I95" s="1"/>
      <c r="J95" s="1"/>
      <c r="K95" s="1"/>
      <c r="M95" s="1"/>
      <c r="N95" s="1"/>
      <c r="O95" s="1"/>
      <c r="P95" s="1"/>
      <c r="R95" s="1"/>
      <c r="S95" s="1"/>
      <c r="T95" s="1"/>
      <c r="U95" s="1"/>
      <c r="W95" s="1"/>
      <c r="X95" s="1"/>
      <c r="Y95" s="1"/>
      <c r="Z95" s="1"/>
      <c r="AB95" s="1"/>
      <c r="AC95" s="1"/>
      <c r="AD95" s="1"/>
      <c r="AE95" s="1"/>
      <c r="AG95" s="1"/>
      <c r="AH95" s="1"/>
    </row>
    <row r="96" spans="2:34" x14ac:dyDescent="0.35">
      <c r="C96" s="1"/>
      <c r="D96" s="1"/>
      <c r="E96" s="1"/>
      <c r="F96" s="1"/>
      <c r="H96" s="1"/>
      <c r="I96" s="1"/>
      <c r="J96" s="1"/>
      <c r="K96" s="1"/>
      <c r="M96" s="1"/>
      <c r="N96" s="1"/>
      <c r="O96" s="1"/>
      <c r="P96" s="1"/>
      <c r="R96" s="1"/>
      <c r="S96" s="1"/>
      <c r="T96" s="1"/>
      <c r="U96" s="1"/>
      <c r="W96" s="1"/>
      <c r="X96" s="1"/>
      <c r="Y96" s="1"/>
      <c r="Z96" s="1"/>
      <c r="AB96" s="1"/>
      <c r="AC96" s="1"/>
      <c r="AD96" s="1"/>
      <c r="AE96" s="1"/>
      <c r="AG96" s="1"/>
      <c r="AH96" s="1"/>
    </row>
    <row r="97" spans="3:34" x14ac:dyDescent="0.35">
      <c r="C97" s="1"/>
      <c r="D97" s="1"/>
      <c r="E97" s="1"/>
      <c r="F97" s="1"/>
      <c r="H97" s="1"/>
      <c r="I97" s="1"/>
      <c r="J97" s="1"/>
      <c r="K97" s="1"/>
      <c r="M97" s="1"/>
      <c r="N97" s="1"/>
      <c r="O97" s="1"/>
      <c r="P97" s="1"/>
      <c r="R97" s="1"/>
      <c r="S97" s="1"/>
      <c r="T97" s="1"/>
      <c r="U97" s="1"/>
      <c r="W97" s="1"/>
      <c r="X97" s="1"/>
      <c r="Y97" s="1"/>
      <c r="Z97" s="1"/>
      <c r="AB97" s="1"/>
      <c r="AC97" s="1"/>
      <c r="AD97" s="1"/>
      <c r="AE97" s="1"/>
      <c r="AG97" s="1"/>
      <c r="AH97" s="1"/>
    </row>
    <row r="98" spans="3:34" x14ac:dyDescent="0.35">
      <c r="C98" s="1"/>
      <c r="D98" s="1"/>
      <c r="E98" s="1"/>
      <c r="F98" s="1"/>
      <c r="H98" s="1"/>
      <c r="I98" s="1"/>
      <c r="J98" s="1"/>
      <c r="K98" s="1"/>
      <c r="M98" s="1"/>
      <c r="N98" s="1"/>
      <c r="O98" s="1"/>
      <c r="P98" s="1"/>
      <c r="R98" s="1"/>
      <c r="S98" s="1"/>
      <c r="T98" s="1"/>
      <c r="U98" s="1"/>
      <c r="W98" s="1"/>
      <c r="X98" s="1"/>
      <c r="Y98" s="1"/>
      <c r="Z98" s="1"/>
      <c r="AB98" s="1"/>
      <c r="AC98" s="1"/>
      <c r="AD98" s="1"/>
      <c r="AE98" s="1"/>
      <c r="AG98" s="1"/>
      <c r="AH98" s="1"/>
    </row>
    <row r="99" spans="3:34" x14ac:dyDescent="0.35">
      <c r="C99" s="1"/>
      <c r="D99" s="1"/>
      <c r="E99" s="1"/>
      <c r="F99" s="1"/>
      <c r="H99" s="1"/>
      <c r="I99" s="1"/>
      <c r="J99" s="1"/>
      <c r="K99" s="1"/>
      <c r="M99" s="1"/>
      <c r="N99" s="1"/>
      <c r="O99" s="1"/>
      <c r="P99" s="1"/>
      <c r="R99" s="1"/>
      <c r="S99" s="1"/>
      <c r="T99" s="1"/>
      <c r="U99" s="1"/>
      <c r="W99" s="1"/>
      <c r="X99" s="1"/>
      <c r="Y99" s="1"/>
      <c r="Z99" s="1"/>
      <c r="AB99" s="1"/>
      <c r="AC99" s="1"/>
      <c r="AD99" s="1"/>
      <c r="AE99" s="1"/>
      <c r="AG99" s="1"/>
      <c r="AH99" s="1"/>
    </row>
    <row r="100" spans="3:34" x14ac:dyDescent="0.35">
      <c r="C100" s="1"/>
      <c r="D100" s="1"/>
      <c r="E100" s="1"/>
      <c r="F100" s="1"/>
      <c r="H100" s="1"/>
      <c r="I100" s="1"/>
      <c r="J100" s="1"/>
      <c r="K100" s="1"/>
      <c r="M100" s="1"/>
      <c r="N100" s="1"/>
      <c r="O100" s="1"/>
      <c r="P100" s="1"/>
      <c r="R100" s="1"/>
      <c r="S100" s="1"/>
      <c r="T100" s="1"/>
      <c r="U100" s="1"/>
      <c r="W100" s="1"/>
      <c r="X100" s="1"/>
      <c r="Y100" s="1"/>
      <c r="Z100" s="1"/>
      <c r="AB100" s="1"/>
      <c r="AC100" s="1"/>
      <c r="AD100" s="1"/>
      <c r="AE100" s="1"/>
      <c r="AG100" s="1"/>
      <c r="AH100" s="1"/>
    </row>
    <row r="101" spans="3:34" x14ac:dyDescent="0.35">
      <c r="C101" s="1"/>
      <c r="D101" s="1"/>
      <c r="E101" s="1"/>
      <c r="F101" s="1"/>
      <c r="H101" s="1"/>
      <c r="I101" s="1"/>
      <c r="J101" s="1"/>
      <c r="K101" s="1"/>
      <c r="M101" s="1"/>
      <c r="N101" s="1"/>
      <c r="O101" s="1"/>
      <c r="P101" s="1"/>
      <c r="R101" s="1"/>
      <c r="S101" s="1"/>
      <c r="T101" s="1"/>
      <c r="U101" s="1"/>
      <c r="W101" s="1"/>
      <c r="X101" s="1"/>
      <c r="Y101" s="1"/>
      <c r="Z101" s="1"/>
      <c r="AB101" s="1"/>
      <c r="AC101" s="1"/>
      <c r="AD101" s="1"/>
      <c r="AE101" s="1"/>
      <c r="AG101" s="1"/>
      <c r="AH101" s="1"/>
    </row>
    <row r="102" spans="3:34" x14ac:dyDescent="0.35">
      <c r="C102" s="1"/>
      <c r="D102" s="1"/>
      <c r="E102" s="1"/>
      <c r="F102" s="1"/>
      <c r="H102" s="1"/>
      <c r="I102" s="1"/>
      <c r="J102" s="1"/>
      <c r="K102" s="1"/>
      <c r="M102" s="1"/>
      <c r="N102" s="1"/>
      <c r="O102" s="1"/>
      <c r="P102" s="1"/>
      <c r="R102" s="1"/>
      <c r="S102" s="1"/>
      <c r="T102" s="1"/>
      <c r="U102" s="1"/>
      <c r="W102" s="1"/>
      <c r="X102" s="1"/>
      <c r="Y102" s="1"/>
      <c r="Z102" s="1"/>
      <c r="AB102" s="1"/>
      <c r="AC102" s="1"/>
      <c r="AD102" s="1"/>
      <c r="AE102" s="1"/>
      <c r="AG102" s="1"/>
      <c r="AH102" s="1"/>
    </row>
    <row r="103" spans="3:34" x14ac:dyDescent="0.35">
      <c r="C103" s="1"/>
      <c r="D103" s="1"/>
      <c r="E103" s="1"/>
      <c r="F103" s="1"/>
      <c r="H103" s="1"/>
      <c r="I103" s="1"/>
      <c r="J103" s="1"/>
      <c r="K103" s="1"/>
      <c r="M103" s="1"/>
      <c r="N103" s="1"/>
      <c r="O103" s="1"/>
      <c r="P103" s="1"/>
      <c r="R103" s="1"/>
      <c r="S103" s="1"/>
      <c r="T103" s="1"/>
      <c r="U103" s="1"/>
      <c r="W103" s="1"/>
      <c r="X103" s="1"/>
      <c r="Y103" s="1"/>
      <c r="Z103" s="1"/>
      <c r="AB103" s="1"/>
      <c r="AC103" s="1"/>
      <c r="AD103" s="1"/>
      <c r="AE103" s="1"/>
      <c r="AG103" s="1"/>
      <c r="AH103" s="1"/>
    </row>
  </sheetData>
  <mergeCells count="14">
    <mergeCell ref="AG3:AH4"/>
    <mergeCell ref="AB6:AE6"/>
    <mergeCell ref="C40:F40"/>
    <mergeCell ref="H40:K40"/>
    <mergeCell ref="M40:P40"/>
    <mergeCell ref="R40:U40"/>
    <mergeCell ref="W40:Z40"/>
    <mergeCell ref="AB40:AE40"/>
    <mergeCell ref="C3:AE4"/>
    <mergeCell ref="H6:K6"/>
    <mergeCell ref="M6:P6"/>
    <mergeCell ref="R6:U6"/>
    <mergeCell ref="W6:Z6"/>
    <mergeCell ref="C6:F6"/>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D47A-4C1B-4822-A47F-4555BD0B00C4}">
  <dimension ref="A1:BD245"/>
  <sheetViews>
    <sheetView zoomScale="85" zoomScaleNormal="85" workbookViewId="0">
      <selection activeCell="AR36" sqref="AR36"/>
    </sheetView>
  </sheetViews>
  <sheetFormatPr defaultRowHeight="14.5" x14ac:dyDescent="0.35"/>
  <cols>
    <col min="1" max="2" width="9.1796875" style="1"/>
    <col min="3" max="3" width="4" bestFit="1" customWidth="1"/>
    <col min="4" max="4" width="2.1796875" bestFit="1" customWidth="1"/>
    <col min="5" max="5" width="5.453125" customWidth="1"/>
    <col min="6" max="8" width="4.81640625" bestFit="1" customWidth="1"/>
    <col min="9" max="9" width="2" style="1" customWidth="1"/>
    <col min="10" max="10" width="4" bestFit="1" customWidth="1"/>
    <col min="11" max="11" width="2.1796875" bestFit="1" customWidth="1"/>
    <col min="12" max="12" width="3.7265625" bestFit="1" customWidth="1"/>
    <col min="13" max="15" width="4.81640625" bestFit="1" customWidth="1"/>
    <col min="16" max="16" width="2" style="1" customWidth="1"/>
    <col min="17" max="17" width="4" bestFit="1" customWidth="1"/>
    <col min="18" max="18" width="2.1796875" bestFit="1" customWidth="1"/>
    <col min="19" max="19" width="3.7265625" bestFit="1" customWidth="1"/>
    <col min="20" max="22" width="4.81640625" bestFit="1" customWidth="1"/>
    <col min="23" max="23" width="2" style="1" customWidth="1"/>
    <col min="24" max="24" width="4" bestFit="1" customWidth="1"/>
    <col min="25" max="25" width="2.1796875" bestFit="1" customWidth="1"/>
    <col min="26" max="26" width="3.7265625" bestFit="1" customWidth="1"/>
    <col min="27" max="29" width="4.81640625" bestFit="1" customWidth="1"/>
    <col min="30" max="30" width="2" style="1" customWidth="1"/>
    <col min="31" max="31" width="4" bestFit="1" customWidth="1"/>
    <col min="32" max="32" width="2.1796875" bestFit="1" customWidth="1"/>
    <col min="33" max="33" width="3.7265625" bestFit="1" customWidth="1"/>
    <col min="34" max="36" width="4.81640625" bestFit="1" customWidth="1"/>
    <col min="37" max="37" width="2" style="1" customWidth="1"/>
    <col min="38" max="38" width="4" bestFit="1" customWidth="1"/>
    <col min="39" max="39" width="2.1796875" bestFit="1" customWidth="1"/>
    <col min="40" max="40" width="3.7265625" bestFit="1" customWidth="1"/>
    <col min="41" max="43" width="4.81640625" bestFit="1" customWidth="1"/>
    <col min="44" max="44" width="9.1796875" style="1"/>
    <col min="45" max="45" width="26.26953125" bestFit="1" customWidth="1"/>
    <col min="46" max="47" width="10" customWidth="1"/>
    <col min="48" max="48" width="9.7265625" customWidth="1"/>
    <col min="49" max="56" width="9.1796875" style="1"/>
  </cols>
  <sheetData>
    <row r="1" spans="1:49" s="1" customFormat="1" x14ac:dyDescent="0.35"/>
    <row r="2" spans="1:49" s="1" customFormat="1" x14ac:dyDescent="0.35"/>
    <row r="3" spans="1:49" s="1" customFormat="1" x14ac:dyDescent="0.35">
      <c r="C3" s="438" t="s">
        <v>203</v>
      </c>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row>
    <row r="4" spans="1:49" s="1" customFormat="1" x14ac:dyDescent="0.35">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row>
    <row r="5" spans="1:49" s="1" customFormat="1" ht="16" thickBot="1" x14ac:dyDescent="0.4">
      <c r="D5" s="232"/>
      <c r="E5" s="233"/>
      <c r="F5" s="233"/>
      <c r="G5" s="233"/>
      <c r="H5" s="233"/>
      <c r="I5" s="233"/>
      <c r="K5" s="232"/>
      <c r="L5" s="233"/>
      <c r="M5" s="233"/>
      <c r="N5" s="233"/>
      <c r="O5" s="233"/>
      <c r="P5" s="233"/>
      <c r="R5" s="232"/>
      <c r="S5" s="233"/>
      <c r="T5" s="233"/>
      <c r="U5" s="233"/>
      <c r="V5" s="233"/>
      <c r="W5" s="233"/>
      <c r="Y5" s="232"/>
      <c r="Z5" s="233"/>
      <c r="AA5" s="233"/>
      <c r="AB5" s="233"/>
      <c r="AC5" s="233"/>
      <c r="AD5" s="233"/>
      <c r="AF5" s="232"/>
      <c r="AG5" s="233"/>
      <c r="AH5" s="233"/>
      <c r="AI5" s="233"/>
      <c r="AJ5" s="233"/>
      <c r="AK5" s="233"/>
      <c r="AM5" s="232"/>
      <c r="AN5" s="233"/>
      <c r="AO5" s="233"/>
      <c r="AP5" s="233"/>
      <c r="AQ5" s="233"/>
    </row>
    <row r="6" spans="1:49" x14ac:dyDescent="0.35">
      <c r="C6" s="433" t="s">
        <v>116</v>
      </c>
      <c r="D6" s="434"/>
      <c r="E6" s="434"/>
      <c r="F6" s="434"/>
      <c r="G6" s="434"/>
      <c r="H6" s="435"/>
      <c r="I6" s="246"/>
      <c r="J6" s="433" t="s">
        <v>117</v>
      </c>
      <c r="K6" s="434"/>
      <c r="L6" s="434"/>
      <c r="M6" s="434"/>
      <c r="N6" s="434"/>
      <c r="O6" s="435"/>
      <c r="P6" s="246"/>
      <c r="Q6" s="433" t="s">
        <v>118</v>
      </c>
      <c r="R6" s="434"/>
      <c r="S6" s="434"/>
      <c r="T6" s="434"/>
      <c r="U6" s="434"/>
      <c r="V6" s="435"/>
      <c r="W6" s="246"/>
      <c r="X6" s="433" t="s">
        <v>119</v>
      </c>
      <c r="Y6" s="434"/>
      <c r="Z6" s="434"/>
      <c r="AA6" s="434"/>
      <c r="AB6" s="434"/>
      <c r="AC6" s="435"/>
      <c r="AD6" s="246"/>
      <c r="AE6" s="433" t="s">
        <v>120</v>
      </c>
      <c r="AF6" s="434"/>
      <c r="AG6" s="434"/>
      <c r="AH6" s="434"/>
      <c r="AI6" s="434"/>
      <c r="AJ6" s="435"/>
      <c r="AK6" s="246"/>
      <c r="AL6" s="433" t="s">
        <v>121</v>
      </c>
      <c r="AM6" s="434"/>
      <c r="AN6" s="434"/>
      <c r="AO6" s="434"/>
      <c r="AP6" s="434"/>
      <c r="AQ6" s="435"/>
      <c r="AS6" s="3"/>
      <c r="AT6" s="112" t="s">
        <v>107</v>
      </c>
      <c r="AU6" s="112" t="s">
        <v>110</v>
      </c>
      <c r="AV6" s="112" t="s">
        <v>111</v>
      </c>
    </row>
    <row r="7" spans="1:49" ht="16" thickBot="1" x14ac:dyDescent="0.4">
      <c r="A7" s="155"/>
      <c r="B7" s="155"/>
      <c r="C7" s="311"/>
      <c r="D7" s="29"/>
      <c r="E7" s="252"/>
      <c r="F7" s="30" t="s">
        <v>122</v>
      </c>
      <c r="G7" s="30" t="s">
        <v>123</v>
      </c>
      <c r="H7" s="31" t="s">
        <v>124</v>
      </c>
      <c r="I7" s="155"/>
      <c r="J7" s="316"/>
      <c r="K7" s="317"/>
      <c r="L7" s="252"/>
      <c r="M7" s="256" t="s">
        <v>122</v>
      </c>
      <c r="N7" s="256" t="s">
        <v>123</v>
      </c>
      <c r="O7" s="257" t="s">
        <v>124</v>
      </c>
      <c r="P7" s="155"/>
      <c r="Q7" s="316"/>
      <c r="R7" s="317"/>
      <c r="S7" s="252"/>
      <c r="T7" s="256" t="s">
        <v>122</v>
      </c>
      <c r="U7" s="256" t="s">
        <v>123</v>
      </c>
      <c r="V7" s="257" t="s">
        <v>124</v>
      </c>
      <c r="W7" s="155"/>
      <c r="X7" s="311"/>
      <c r="Y7" s="29"/>
      <c r="Z7" s="252"/>
      <c r="AA7" s="30" t="s">
        <v>122</v>
      </c>
      <c r="AB7" s="30" t="s">
        <v>123</v>
      </c>
      <c r="AC7" s="31" t="s">
        <v>124</v>
      </c>
      <c r="AD7" s="155"/>
      <c r="AE7" s="311"/>
      <c r="AF7" s="29"/>
      <c r="AG7" s="252"/>
      <c r="AH7" s="30" t="s">
        <v>122</v>
      </c>
      <c r="AI7" s="30" t="s">
        <v>123</v>
      </c>
      <c r="AJ7" s="31" t="s">
        <v>124</v>
      </c>
      <c r="AK7" s="155"/>
      <c r="AL7" s="311"/>
      <c r="AM7" s="29"/>
      <c r="AN7" s="252"/>
      <c r="AO7" s="30" t="s">
        <v>122</v>
      </c>
      <c r="AP7" s="30" t="s">
        <v>123</v>
      </c>
      <c r="AQ7" s="31" t="s">
        <v>124</v>
      </c>
      <c r="AR7" s="155"/>
      <c r="AS7" s="113"/>
      <c r="AT7" s="113"/>
      <c r="AU7" s="113"/>
      <c r="AV7" s="113"/>
      <c r="AW7" s="155"/>
    </row>
    <row r="8" spans="1:49" ht="15.5" x14ac:dyDescent="0.35">
      <c r="C8" s="224">
        <v>40909</v>
      </c>
      <c r="D8" s="225"/>
      <c r="E8" s="315" t="s">
        <v>153</v>
      </c>
      <c r="F8" s="226" t="s">
        <v>147</v>
      </c>
      <c r="G8" s="226"/>
      <c r="H8" s="260" t="s">
        <v>147</v>
      </c>
      <c r="I8" s="233"/>
      <c r="J8" s="313">
        <v>40940</v>
      </c>
      <c r="K8" s="314"/>
      <c r="L8" s="315" t="s">
        <v>146</v>
      </c>
      <c r="M8" s="307" t="s">
        <v>147</v>
      </c>
      <c r="N8" s="307" t="s">
        <v>147</v>
      </c>
      <c r="O8" s="307"/>
      <c r="P8" s="233"/>
      <c r="Q8" s="313">
        <v>40969</v>
      </c>
      <c r="R8" s="314"/>
      <c r="S8" s="315" t="s">
        <v>146</v>
      </c>
      <c r="T8" s="307" t="s">
        <v>147</v>
      </c>
      <c r="U8" s="307"/>
      <c r="V8" s="244" t="s">
        <v>147</v>
      </c>
      <c r="W8" s="233"/>
      <c r="X8" s="284">
        <v>41000</v>
      </c>
      <c r="Y8" s="285"/>
      <c r="Z8" s="309" t="s">
        <v>150</v>
      </c>
      <c r="AA8" s="286" t="s">
        <v>147</v>
      </c>
      <c r="AB8" s="289"/>
      <c r="AC8" s="288" t="s">
        <v>147</v>
      </c>
      <c r="AD8" s="233"/>
      <c r="AE8" s="224">
        <v>41030</v>
      </c>
      <c r="AF8" s="225"/>
      <c r="AG8" s="315" t="s">
        <v>156</v>
      </c>
      <c r="AH8" s="226" t="s">
        <v>147</v>
      </c>
      <c r="AI8" s="226" t="s">
        <v>147</v>
      </c>
      <c r="AJ8" s="260"/>
      <c r="AK8" s="233"/>
      <c r="AL8" s="284">
        <v>41061</v>
      </c>
      <c r="AM8" s="285"/>
      <c r="AN8" s="309" t="s">
        <v>152</v>
      </c>
      <c r="AO8" s="286" t="s">
        <v>147</v>
      </c>
      <c r="AP8" s="289" t="s">
        <v>147</v>
      </c>
      <c r="AQ8" s="288"/>
      <c r="AS8" s="3" t="s">
        <v>165</v>
      </c>
      <c r="AT8" s="28">
        <f>(F76+M76+T76+AA76+AH76+AO76+F79+M79+T79+AA79+AH79+AO79)*8</f>
        <v>1712</v>
      </c>
      <c r="AU8" s="28">
        <f t="shared" ref="AU8" si="0">(G76+N76+U76+AB76+AI76+AP76+G79+N79+U79+AB79+AI79+AP79)*8</f>
        <v>1712</v>
      </c>
      <c r="AV8" s="28">
        <f>(H76+O76+V76+AC76+AJ76+AQ76+H79+O79+V79+AC79+AJ79+AQ79)*8</f>
        <v>1712</v>
      </c>
    </row>
    <row r="9" spans="1:49" ht="15.5" x14ac:dyDescent="0.35">
      <c r="C9" s="290">
        <v>40910</v>
      </c>
      <c r="D9" s="291"/>
      <c r="E9" s="118" t="s">
        <v>156</v>
      </c>
      <c r="F9" s="236" t="s">
        <v>147</v>
      </c>
      <c r="G9" s="236"/>
      <c r="H9" s="292" t="s">
        <v>147</v>
      </c>
      <c r="I9" s="233"/>
      <c r="J9" s="290">
        <v>40941</v>
      </c>
      <c r="K9" s="291"/>
      <c r="L9" s="118" t="s">
        <v>152</v>
      </c>
      <c r="M9" s="236" t="s">
        <v>147</v>
      </c>
      <c r="N9" s="236"/>
      <c r="O9" s="236" t="s">
        <v>147</v>
      </c>
      <c r="P9" s="233"/>
      <c r="Q9" s="290">
        <v>40970</v>
      </c>
      <c r="R9" s="291"/>
      <c r="S9" s="118" t="s">
        <v>152</v>
      </c>
      <c r="T9" s="236"/>
      <c r="U9" s="236" t="s">
        <v>147</v>
      </c>
      <c r="V9" s="292" t="s">
        <v>147</v>
      </c>
      <c r="W9" s="233"/>
      <c r="X9" s="290">
        <v>41001</v>
      </c>
      <c r="Y9" s="291"/>
      <c r="Z9" s="118" t="s">
        <v>153</v>
      </c>
      <c r="AA9" s="236"/>
      <c r="AB9" s="236" t="s">
        <v>147</v>
      </c>
      <c r="AC9" s="292" t="s">
        <v>147</v>
      </c>
      <c r="AD9" s="233"/>
      <c r="AE9" s="290">
        <v>41031</v>
      </c>
      <c r="AF9" s="291"/>
      <c r="AG9" s="118" t="s">
        <v>151</v>
      </c>
      <c r="AH9" s="236" t="s">
        <v>147</v>
      </c>
      <c r="AI9" s="236"/>
      <c r="AJ9" s="292" t="s">
        <v>147</v>
      </c>
      <c r="AK9" s="233"/>
      <c r="AL9" s="290">
        <v>41062</v>
      </c>
      <c r="AM9" s="291"/>
      <c r="AN9" s="118" t="s">
        <v>155</v>
      </c>
      <c r="AO9" s="236" t="s">
        <v>147</v>
      </c>
      <c r="AP9" s="236"/>
      <c r="AQ9" s="292" t="s">
        <v>147</v>
      </c>
      <c r="AS9" s="3" t="s">
        <v>160</v>
      </c>
      <c r="AT9" s="28">
        <f t="shared" ref="AT9:AT10" si="1">(F77+M77+T77+AA77+AH77+AO77+F80+M80+T80+AA80+AH80+AO80)*8</f>
        <v>0</v>
      </c>
      <c r="AU9" s="28">
        <f t="shared" ref="AU9:AU10" si="2">(G77+N77+U77+AB77+AI77+AP77+G80+N80+U80+AB80+AI80+AP80)*8</f>
        <v>0</v>
      </c>
      <c r="AV9" s="28">
        <f t="shared" ref="AV9:AV10" si="3">(H77+O77+V77+AC77+AJ77+AQ77+H80+O80+V80+AC80+AJ80+AQ80)*8</f>
        <v>0</v>
      </c>
    </row>
    <row r="10" spans="1:49" ht="15.5" x14ac:dyDescent="0.35">
      <c r="C10" s="290">
        <v>40911</v>
      </c>
      <c r="D10" s="291"/>
      <c r="E10" s="118" t="s">
        <v>151</v>
      </c>
      <c r="F10" s="236"/>
      <c r="G10" s="236" t="s">
        <v>147</v>
      </c>
      <c r="H10" s="292" t="s">
        <v>147</v>
      </c>
      <c r="I10" s="233"/>
      <c r="J10" s="290">
        <v>40942</v>
      </c>
      <c r="K10" s="291"/>
      <c r="L10" s="118" t="s">
        <v>155</v>
      </c>
      <c r="M10" s="236"/>
      <c r="N10" s="236" t="s">
        <v>147</v>
      </c>
      <c r="O10" s="236" t="s">
        <v>147</v>
      </c>
      <c r="P10" s="233"/>
      <c r="Q10" s="290">
        <v>40971</v>
      </c>
      <c r="R10" s="291"/>
      <c r="S10" s="118" t="s">
        <v>155</v>
      </c>
      <c r="T10" s="236" t="s">
        <v>147</v>
      </c>
      <c r="U10" s="236" t="s">
        <v>147</v>
      </c>
      <c r="V10" s="292"/>
      <c r="W10" s="233"/>
      <c r="X10" s="220">
        <v>41002</v>
      </c>
      <c r="Y10" s="221"/>
      <c r="Z10" s="310" t="s">
        <v>156</v>
      </c>
      <c r="AA10" s="222"/>
      <c r="AB10" s="222" t="s">
        <v>147</v>
      </c>
      <c r="AC10" s="243" t="s">
        <v>147</v>
      </c>
      <c r="AD10" s="233"/>
      <c r="AE10" s="220">
        <v>41032</v>
      </c>
      <c r="AF10" s="227"/>
      <c r="AG10" s="310" t="s">
        <v>146</v>
      </c>
      <c r="AH10" s="222" t="s">
        <v>147</v>
      </c>
      <c r="AI10" s="222"/>
      <c r="AJ10" s="243" t="s">
        <v>147</v>
      </c>
      <c r="AK10" s="233"/>
      <c r="AL10" s="290">
        <v>41063</v>
      </c>
      <c r="AM10" s="291"/>
      <c r="AN10" s="118" t="s">
        <v>150</v>
      </c>
      <c r="AO10" s="236" t="s">
        <v>147</v>
      </c>
      <c r="AP10" s="236"/>
      <c r="AQ10" s="292" t="s">
        <v>147</v>
      </c>
      <c r="AS10" s="3" t="s">
        <v>161</v>
      </c>
      <c r="AT10" s="28">
        <f t="shared" si="1"/>
        <v>0</v>
      </c>
      <c r="AU10" s="28">
        <f t="shared" si="2"/>
        <v>0</v>
      </c>
      <c r="AV10" s="28">
        <f t="shared" si="3"/>
        <v>0</v>
      </c>
    </row>
    <row r="11" spans="1:49" ht="15.5" x14ac:dyDescent="0.35">
      <c r="C11" s="220">
        <v>40912</v>
      </c>
      <c r="D11" s="227"/>
      <c r="E11" s="310" t="s">
        <v>146</v>
      </c>
      <c r="F11" s="222"/>
      <c r="G11" s="222" t="s">
        <v>147</v>
      </c>
      <c r="H11" s="243" t="s">
        <v>147</v>
      </c>
      <c r="I11" s="233"/>
      <c r="J11" s="290">
        <v>40943</v>
      </c>
      <c r="K11" s="291"/>
      <c r="L11" s="118" t="s">
        <v>150</v>
      </c>
      <c r="M11" s="236"/>
      <c r="N11" s="236" t="s">
        <v>147</v>
      </c>
      <c r="O11" s="236" t="s">
        <v>147</v>
      </c>
      <c r="P11" s="233"/>
      <c r="Q11" s="290">
        <v>40972</v>
      </c>
      <c r="R11" s="291"/>
      <c r="S11" s="118" t="s">
        <v>150</v>
      </c>
      <c r="T11" s="236" t="s">
        <v>147</v>
      </c>
      <c r="U11" s="236" t="s">
        <v>147</v>
      </c>
      <c r="V11" s="292"/>
      <c r="W11" s="233"/>
      <c r="X11" s="290">
        <v>41003</v>
      </c>
      <c r="Y11" s="291"/>
      <c r="Z11" s="118" t="s">
        <v>151</v>
      </c>
      <c r="AA11" s="236" t="s">
        <v>147</v>
      </c>
      <c r="AB11" s="236" t="s">
        <v>147</v>
      </c>
      <c r="AC11" s="292"/>
      <c r="AD11" s="233"/>
      <c r="AE11" s="290">
        <v>41033</v>
      </c>
      <c r="AF11" s="291"/>
      <c r="AG11" s="118" t="s">
        <v>152</v>
      </c>
      <c r="AH11" s="236"/>
      <c r="AI11" s="236" t="s">
        <v>147</v>
      </c>
      <c r="AJ11" s="292" t="s">
        <v>147</v>
      </c>
      <c r="AK11" s="233"/>
      <c r="AL11" s="290">
        <v>41064</v>
      </c>
      <c r="AM11" s="291"/>
      <c r="AN11" s="118" t="s">
        <v>153</v>
      </c>
      <c r="AO11" s="236"/>
      <c r="AP11" s="236" t="s">
        <v>147</v>
      </c>
      <c r="AQ11" s="292" t="s">
        <v>147</v>
      </c>
      <c r="AS11" s="3"/>
      <c r="AT11" s="113"/>
      <c r="AU11" s="113"/>
      <c r="AV11" s="113"/>
    </row>
    <row r="12" spans="1:49" ht="15.5" x14ac:dyDescent="0.35">
      <c r="C12" s="290">
        <v>40913</v>
      </c>
      <c r="D12" s="291"/>
      <c r="E12" s="118" t="s">
        <v>152</v>
      </c>
      <c r="F12" s="236" t="s">
        <v>147</v>
      </c>
      <c r="G12" s="236" t="s">
        <v>147</v>
      </c>
      <c r="H12" s="292"/>
      <c r="I12" s="233"/>
      <c r="J12" s="290">
        <v>40944</v>
      </c>
      <c r="K12" s="291"/>
      <c r="L12" s="118" t="s">
        <v>153</v>
      </c>
      <c r="M12" s="236" t="s">
        <v>164</v>
      </c>
      <c r="N12" s="236" t="s">
        <v>147</v>
      </c>
      <c r="O12" s="236"/>
      <c r="P12" s="233"/>
      <c r="Q12" s="290">
        <v>40973</v>
      </c>
      <c r="R12" s="291"/>
      <c r="S12" s="118" t="s">
        <v>153</v>
      </c>
      <c r="T12" s="236" t="s">
        <v>147</v>
      </c>
      <c r="U12" s="236"/>
      <c r="V12" s="292" t="s">
        <v>147</v>
      </c>
      <c r="W12" s="233"/>
      <c r="X12" s="220">
        <v>41004</v>
      </c>
      <c r="Y12" s="227"/>
      <c r="Z12" s="310" t="s">
        <v>146</v>
      </c>
      <c r="AA12" s="222" t="s">
        <v>147</v>
      </c>
      <c r="AB12" s="222" t="s">
        <v>147</v>
      </c>
      <c r="AC12" s="243"/>
      <c r="AD12" s="233"/>
      <c r="AE12" s="290">
        <v>41034</v>
      </c>
      <c r="AF12" s="291"/>
      <c r="AG12" s="118" t="s">
        <v>155</v>
      </c>
      <c r="AH12" s="236" t="s">
        <v>147</v>
      </c>
      <c r="AI12" s="236" t="s">
        <v>147</v>
      </c>
      <c r="AJ12" s="292"/>
      <c r="AK12" s="233"/>
      <c r="AL12" s="290">
        <v>41065</v>
      </c>
      <c r="AM12" s="291"/>
      <c r="AN12" s="118" t="s">
        <v>156</v>
      </c>
      <c r="AO12" s="236"/>
      <c r="AP12" s="236" t="s">
        <v>147</v>
      </c>
      <c r="AQ12" s="292" t="s">
        <v>147</v>
      </c>
      <c r="AS12" s="3" t="s">
        <v>166</v>
      </c>
      <c r="AT12" s="28">
        <f>SUM(AT8:AT11)</f>
        <v>1712</v>
      </c>
      <c r="AU12" s="28">
        <f>SUM(AU8:AU11)</f>
        <v>1712</v>
      </c>
      <c r="AV12" s="28">
        <f>SUM(AV8:AV11)</f>
        <v>1712</v>
      </c>
    </row>
    <row r="13" spans="1:49" ht="15.5" x14ac:dyDescent="0.35">
      <c r="C13" s="220">
        <v>40914</v>
      </c>
      <c r="D13" s="221"/>
      <c r="E13" s="310" t="s">
        <v>155</v>
      </c>
      <c r="F13" s="222" t="s">
        <v>147</v>
      </c>
      <c r="G13" s="222"/>
      <c r="H13" s="243" t="s">
        <v>147</v>
      </c>
      <c r="I13" s="233"/>
      <c r="J13" s="290">
        <v>40945</v>
      </c>
      <c r="K13" s="291"/>
      <c r="L13" s="118" t="s">
        <v>156</v>
      </c>
      <c r="M13" s="236" t="s">
        <v>164</v>
      </c>
      <c r="N13" s="236" t="s">
        <v>147</v>
      </c>
      <c r="O13" s="236"/>
      <c r="P13" s="233"/>
      <c r="Q13" s="290">
        <v>40974</v>
      </c>
      <c r="R13" s="291"/>
      <c r="S13" s="118" t="s">
        <v>156</v>
      </c>
      <c r="T13" s="236" t="s">
        <v>147</v>
      </c>
      <c r="U13" s="236"/>
      <c r="V13" s="292" t="s">
        <v>147</v>
      </c>
      <c r="W13" s="233"/>
      <c r="X13" s="220">
        <v>41005</v>
      </c>
      <c r="Y13" s="227"/>
      <c r="Z13" s="310" t="s">
        <v>152</v>
      </c>
      <c r="AA13" s="326" t="s">
        <v>147</v>
      </c>
      <c r="AB13" s="222"/>
      <c r="AC13" s="378" t="s">
        <v>147</v>
      </c>
      <c r="AD13" s="233"/>
      <c r="AE13" s="290">
        <v>41035</v>
      </c>
      <c r="AF13" s="293"/>
      <c r="AG13" s="118" t="s">
        <v>150</v>
      </c>
      <c r="AH13" s="236" t="s">
        <v>147</v>
      </c>
      <c r="AI13" s="236" t="s">
        <v>147</v>
      </c>
      <c r="AJ13" s="292"/>
      <c r="AK13" s="233"/>
      <c r="AL13" s="290">
        <v>41066</v>
      </c>
      <c r="AM13" s="293"/>
      <c r="AN13" s="118" t="s">
        <v>151</v>
      </c>
      <c r="AO13" s="236" t="s">
        <v>147</v>
      </c>
      <c r="AP13" s="236" t="s">
        <v>147</v>
      </c>
      <c r="AQ13" s="292"/>
      <c r="AS13" s="3" t="s">
        <v>167</v>
      </c>
      <c r="AT13" s="28">
        <v>1716</v>
      </c>
      <c r="AU13" s="28">
        <v>1716</v>
      </c>
      <c r="AV13" s="28">
        <v>1716</v>
      </c>
    </row>
    <row r="14" spans="1:49" ht="15.5" x14ac:dyDescent="0.35">
      <c r="C14" s="290">
        <v>40915</v>
      </c>
      <c r="D14" s="291"/>
      <c r="E14" s="118" t="s">
        <v>150</v>
      </c>
      <c r="F14" s="236" t="s">
        <v>147</v>
      </c>
      <c r="G14" s="236"/>
      <c r="H14" s="292" t="s">
        <v>147</v>
      </c>
      <c r="I14" s="233"/>
      <c r="J14" s="290">
        <v>40946</v>
      </c>
      <c r="K14" s="291"/>
      <c r="L14" s="118" t="s">
        <v>151</v>
      </c>
      <c r="M14" s="236" t="s">
        <v>164</v>
      </c>
      <c r="N14" s="236"/>
      <c r="O14" s="236" t="s">
        <v>147</v>
      </c>
      <c r="P14" s="233"/>
      <c r="Q14" s="290">
        <v>40975</v>
      </c>
      <c r="R14" s="291"/>
      <c r="S14" s="118" t="s">
        <v>151</v>
      </c>
      <c r="T14" s="236"/>
      <c r="U14" s="236" t="s">
        <v>147</v>
      </c>
      <c r="V14" s="292" t="s">
        <v>147</v>
      </c>
      <c r="W14" s="233"/>
      <c r="X14" s="290">
        <v>41006</v>
      </c>
      <c r="Y14" s="291"/>
      <c r="Z14" s="118" t="s">
        <v>155</v>
      </c>
      <c r="AA14" s="294"/>
      <c r="AB14" s="236" t="s">
        <v>147</v>
      </c>
      <c r="AC14" s="295" t="s">
        <v>147</v>
      </c>
      <c r="AD14" s="233"/>
      <c r="AE14" s="290">
        <v>41036</v>
      </c>
      <c r="AF14" s="291"/>
      <c r="AG14" s="118" t="s">
        <v>153</v>
      </c>
      <c r="AH14" s="236" t="s">
        <v>147</v>
      </c>
      <c r="AI14" s="236"/>
      <c r="AJ14" s="292" t="s">
        <v>147</v>
      </c>
      <c r="AK14" s="233"/>
      <c r="AL14" s="220">
        <v>41067</v>
      </c>
      <c r="AM14" s="227"/>
      <c r="AN14" s="310" t="s">
        <v>146</v>
      </c>
      <c r="AO14" s="222" t="s">
        <v>147</v>
      </c>
      <c r="AP14" s="222" t="s">
        <v>147</v>
      </c>
      <c r="AQ14" s="243"/>
      <c r="AS14" s="3"/>
      <c r="AT14" s="3"/>
      <c r="AU14" s="3"/>
      <c r="AV14" s="3"/>
    </row>
    <row r="15" spans="1:49" ht="15.5" x14ac:dyDescent="0.35">
      <c r="C15" s="290">
        <v>40916</v>
      </c>
      <c r="D15" s="291"/>
      <c r="E15" s="118" t="s">
        <v>153</v>
      </c>
      <c r="F15" s="236"/>
      <c r="G15" s="236" t="s">
        <v>147</v>
      </c>
      <c r="H15" s="292" t="s">
        <v>147</v>
      </c>
      <c r="I15" s="233"/>
      <c r="J15" s="220">
        <v>40947</v>
      </c>
      <c r="K15" s="227"/>
      <c r="L15" s="310" t="s">
        <v>146</v>
      </c>
      <c r="M15" s="222" t="s">
        <v>147</v>
      </c>
      <c r="N15" s="222"/>
      <c r="O15" s="222" t="s">
        <v>147</v>
      </c>
      <c r="P15" s="233"/>
      <c r="Q15" s="220">
        <v>40976</v>
      </c>
      <c r="R15" s="227"/>
      <c r="S15" s="310" t="s">
        <v>146</v>
      </c>
      <c r="T15" s="222"/>
      <c r="U15" s="222" t="s">
        <v>147</v>
      </c>
      <c r="V15" s="243" t="s">
        <v>147</v>
      </c>
      <c r="W15" s="233"/>
      <c r="X15" s="290">
        <v>41007</v>
      </c>
      <c r="Y15" s="291"/>
      <c r="Z15" s="118" t="s">
        <v>150</v>
      </c>
      <c r="AA15" s="294"/>
      <c r="AB15" s="236" t="s">
        <v>147</v>
      </c>
      <c r="AC15" s="295" t="s">
        <v>147</v>
      </c>
      <c r="AD15" s="233"/>
      <c r="AE15" s="290">
        <v>41037</v>
      </c>
      <c r="AF15" s="291"/>
      <c r="AG15" s="118" t="s">
        <v>156</v>
      </c>
      <c r="AH15" s="236" t="s">
        <v>147</v>
      </c>
      <c r="AI15" s="236"/>
      <c r="AJ15" s="292" t="s">
        <v>147</v>
      </c>
      <c r="AK15" s="233"/>
      <c r="AL15" s="290">
        <v>41068</v>
      </c>
      <c r="AM15" s="291"/>
      <c r="AN15" s="118" t="s">
        <v>152</v>
      </c>
      <c r="AO15" s="236" t="s">
        <v>147</v>
      </c>
      <c r="AP15" s="236"/>
      <c r="AQ15" s="292" t="s">
        <v>147</v>
      </c>
      <c r="AS15" s="3" t="s">
        <v>168</v>
      </c>
      <c r="AT15" s="28">
        <f>AT13/8</f>
        <v>214.5</v>
      </c>
      <c r="AU15" s="28">
        <f t="shared" ref="AU15:AV15" si="4">AU13/8</f>
        <v>214.5</v>
      </c>
      <c r="AV15" s="28">
        <f t="shared" si="4"/>
        <v>214.5</v>
      </c>
    </row>
    <row r="16" spans="1:49" ht="15.5" x14ac:dyDescent="0.35">
      <c r="C16" s="290">
        <v>40917</v>
      </c>
      <c r="D16" s="291"/>
      <c r="E16" s="118" t="s">
        <v>156</v>
      </c>
      <c r="F16" s="236"/>
      <c r="G16" s="236" t="s">
        <v>147</v>
      </c>
      <c r="H16" s="292" t="s">
        <v>147</v>
      </c>
      <c r="I16" s="233"/>
      <c r="J16" s="290">
        <v>40948</v>
      </c>
      <c r="K16" s="291"/>
      <c r="L16" s="118" t="s">
        <v>152</v>
      </c>
      <c r="M16" s="236"/>
      <c r="N16" s="236" t="s">
        <v>164</v>
      </c>
      <c r="O16" s="236" t="s">
        <v>147</v>
      </c>
      <c r="P16" s="233"/>
      <c r="Q16" s="290">
        <v>40977</v>
      </c>
      <c r="R16" s="291"/>
      <c r="S16" s="118" t="s">
        <v>152</v>
      </c>
      <c r="T16" s="236" t="s">
        <v>154</v>
      </c>
      <c r="U16" s="236" t="s">
        <v>154</v>
      </c>
      <c r="V16" s="292" t="s">
        <v>154</v>
      </c>
      <c r="W16" s="233"/>
      <c r="X16" s="290">
        <v>41008</v>
      </c>
      <c r="Y16" s="291"/>
      <c r="Z16" s="118" t="s">
        <v>153</v>
      </c>
      <c r="AA16" s="236" t="s">
        <v>147</v>
      </c>
      <c r="AB16" s="236" t="s">
        <v>147</v>
      </c>
      <c r="AC16" s="292"/>
      <c r="AD16" s="233"/>
      <c r="AE16" s="290">
        <v>41038</v>
      </c>
      <c r="AF16" s="291"/>
      <c r="AG16" s="118" t="s">
        <v>151</v>
      </c>
      <c r="AH16" s="236"/>
      <c r="AI16" s="236" t="s">
        <v>147</v>
      </c>
      <c r="AJ16" s="292" t="s">
        <v>147</v>
      </c>
      <c r="AK16" s="233"/>
      <c r="AL16" s="290">
        <v>41069</v>
      </c>
      <c r="AM16" s="291"/>
      <c r="AN16" s="118" t="s">
        <v>155</v>
      </c>
      <c r="AO16" s="236"/>
      <c r="AP16" s="236" t="s">
        <v>147</v>
      </c>
      <c r="AQ16" s="292" t="s">
        <v>147</v>
      </c>
      <c r="AS16" s="3"/>
      <c r="AT16" s="3"/>
      <c r="AU16" s="3"/>
      <c r="AV16" s="3"/>
    </row>
    <row r="17" spans="3:48" ht="15.5" x14ac:dyDescent="0.35">
      <c r="C17" s="290">
        <v>40918</v>
      </c>
      <c r="D17" s="291"/>
      <c r="E17" s="118" t="s">
        <v>151</v>
      </c>
      <c r="F17" s="236" t="s">
        <v>147</v>
      </c>
      <c r="G17" s="236" t="s">
        <v>147</v>
      </c>
      <c r="H17" s="292"/>
      <c r="I17" s="233"/>
      <c r="J17" s="290">
        <v>40949</v>
      </c>
      <c r="K17" s="291"/>
      <c r="L17" s="118" t="s">
        <v>155</v>
      </c>
      <c r="M17" s="236" t="s">
        <v>147</v>
      </c>
      <c r="N17" s="236" t="s">
        <v>164</v>
      </c>
      <c r="O17" s="236"/>
      <c r="P17" s="233"/>
      <c r="Q17" s="290">
        <v>40978</v>
      </c>
      <c r="R17" s="291"/>
      <c r="S17" s="118" t="s">
        <v>155</v>
      </c>
      <c r="T17" s="236" t="s">
        <v>154</v>
      </c>
      <c r="U17" s="236" t="s">
        <v>154</v>
      </c>
      <c r="V17" s="292" t="s">
        <v>154</v>
      </c>
      <c r="W17" s="233"/>
      <c r="X17" s="290">
        <v>41009</v>
      </c>
      <c r="Y17" s="291"/>
      <c r="Z17" s="118" t="s">
        <v>156</v>
      </c>
      <c r="AA17" s="236" t="s">
        <v>147</v>
      </c>
      <c r="AB17" s="236" t="s">
        <v>147</v>
      </c>
      <c r="AC17" s="292"/>
      <c r="AD17" s="233"/>
      <c r="AE17" s="220">
        <v>41039</v>
      </c>
      <c r="AF17" s="227"/>
      <c r="AG17" s="310" t="s">
        <v>146</v>
      </c>
      <c r="AH17" s="222"/>
      <c r="AI17" s="222" t="s">
        <v>147</v>
      </c>
      <c r="AJ17" s="243" t="s">
        <v>147</v>
      </c>
      <c r="AK17" s="233"/>
      <c r="AL17" s="290">
        <v>41070</v>
      </c>
      <c r="AM17" s="291"/>
      <c r="AN17" s="118" t="s">
        <v>150</v>
      </c>
      <c r="AO17" s="236"/>
      <c r="AP17" s="236" t="s">
        <v>147</v>
      </c>
      <c r="AQ17" s="292" t="s">
        <v>147</v>
      </c>
      <c r="AS17" s="3" t="s">
        <v>31</v>
      </c>
      <c r="AT17" s="28">
        <f>COUNTIF(F8:F72,"AP")+COUNTIF(M8:M72,"AP")+COUNTIF(T8:T72,"AP")+COUNTIF(AA8:AA72,"AP")+COUNTIF(AH8:AH72,"AP")+COUNTIF(AO8:AO72,"AP")</f>
        <v>0</v>
      </c>
      <c r="AU17" s="28">
        <f t="shared" ref="AU17:AV17" si="5">COUNTIF(G8:G72,"AP")+COUNTIF(N8:N72,"AP")+COUNTIF(U8:U72,"AP")+COUNTIF(AB8:AB72,"AP")+COUNTIF(AI8:AI72,"AP")+COUNTIF(AP8:AP72,"AP")</f>
        <v>0</v>
      </c>
      <c r="AV17" s="28">
        <f t="shared" si="5"/>
        <v>0</v>
      </c>
    </row>
    <row r="18" spans="3:48" ht="15.5" x14ac:dyDescent="0.35">
      <c r="C18" s="220">
        <v>40919</v>
      </c>
      <c r="D18" s="227"/>
      <c r="E18" s="310" t="s">
        <v>146</v>
      </c>
      <c r="F18" s="222" t="s">
        <v>164</v>
      </c>
      <c r="G18" s="222" t="s">
        <v>147</v>
      </c>
      <c r="H18" s="243"/>
      <c r="I18" s="233"/>
      <c r="J18" s="290">
        <v>40950</v>
      </c>
      <c r="K18" s="291"/>
      <c r="L18" s="118" t="s">
        <v>150</v>
      </c>
      <c r="M18" s="236" t="s">
        <v>147</v>
      </c>
      <c r="N18" s="236" t="s">
        <v>164</v>
      </c>
      <c r="O18" s="236"/>
      <c r="P18" s="233"/>
      <c r="Q18" s="290">
        <v>40979</v>
      </c>
      <c r="R18" s="291"/>
      <c r="S18" s="118" t="s">
        <v>150</v>
      </c>
      <c r="T18" s="236" t="s">
        <v>154</v>
      </c>
      <c r="U18" s="236" t="s">
        <v>154</v>
      </c>
      <c r="V18" s="292" t="s">
        <v>154</v>
      </c>
      <c r="W18" s="233"/>
      <c r="X18" s="290">
        <v>41010</v>
      </c>
      <c r="Y18" s="291"/>
      <c r="Z18" s="118" t="s">
        <v>151</v>
      </c>
      <c r="AA18" s="236" t="s">
        <v>147</v>
      </c>
      <c r="AB18" s="236"/>
      <c r="AC18" s="292" t="s">
        <v>147</v>
      </c>
      <c r="AD18" s="233"/>
      <c r="AE18" s="290">
        <v>41040</v>
      </c>
      <c r="AF18" s="291"/>
      <c r="AG18" s="118" t="s">
        <v>152</v>
      </c>
      <c r="AH18" s="236" t="s">
        <v>147</v>
      </c>
      <c r="AI18" s="236" t="s">
        <v>147</v>
      </c>
      <c r="AJ18" s="292"/>
      <c r="AK18" s="233"/>
      <c r="AL18" s="290">
        <v>41071</v>
      </c>
      <c r="AM18" s="291"/>
      <c r="AN18" s="118" t="s">
        <v>153</v>
      </c>
      <c r="AO18" s="236" t="s">
        <v>147</v>
      </c>
      <c r="AP18" s="236" t="s">
        <v>147</v>
      </c>
      <c r="AQ18" s="292"/>
      <c r="AS18" s="3" t="s">
        <v>169</v>
      </c>
      <c r="AT18" s="28">
        <f>COUNTIF(F8:F38,"L")+COUNTIF(AO8:AO38,"L")+COUNTIF(M8:M38,"L")+COUNTIF(T8:T38,"L")+COUNTIF(AA8:AA38,"L")+COUNTIF(AH8:AH38,"L")+COUNTIF(F42:F72,"L")+COUNTIF(AO42:AO72,"L")+COUNTIF(M42:M72,"L")+COUNTIF(T42:T72,"L")+COUNTIF(AA42:AA72,"L")+COUNTIF(AH42:AH72,"L")</f>
        <v>30</v>
      </c>
      <c r="AU18" s="28">
        <f t="shared" ref="AU18" si="6">COUNTIF(G8:G38,"L")+COUNTIF(AP8:AP38,"L")+COUNTIF(N8:N38,"L")+COUNTIF(U8:U38,"L")+COUNTIF(AB8:AB38,"L")+COUNTIF(AI8:AI38,"L")+COUNTIF(G42:G72,"L")+COUNTIF(AP42:AP72,"L")+COUNTIF(N42:N72,"L")+COUNTIF(U42:U72,"L")+COUNTIF(AB42:AB72,"L")+COUNTIF(AI42:AI72,"L")</f>
        <v>30</v>
      </c>
      <c r="AV18" s="28">
        <f>COUNTIF(H8:H38,"L")+COUNTIF(AQ8:AQ38,"L")+COUNTIF(O8:O38,"L")+COUNTIF(V8:V38,"L")+COUNTIF(AC8:AC38,"L")+COUNTIF(AJ8:AJ38,"L")+COUNTIF(H42:H72,"L")+COUNTIF(AQ42:AQ72,"L")+COUNTIF(O42:O72,"L")+COUNTIF(V42:V72,"L")+COUNTIF(AC42:AC72,"L")+COUNTIF(AJ42:AJ72,"L")</f>
        <v>30</v>
      </c>
    </row>
    <row r="19" spans="3:48" ht="15.5" x14ac:dyDescent="0.35">
      <c r="C19" s="290">
        <v>40920</v>
      </c>
      <c r="D19" s="291"/>
      <c r="E19" s="118" t="s">
        <v>152</v>
      </c>
      <c r="F19" s="294" t="s">
        <v>164</v>
      </c>
      <c r="G19" s="236"/>
      <c r="H19" s="295" t="s">
        <v>147</v>
      </c>
      <c r="I19" s="233"/>
      <c r="J19" s="290">
        <v>40951</v>
      </c>
      <c r="K19" s="291"/>
      <c r="L19" s="118" t="s">
        <v>153</v>
      </c>
      <c r="M19" s="236" t="s">
        <v>147</v>
      </c>
      <c r="N19" s="236"/>
      <c r="O19" s="236" t="s">
        <v>164</v>
      </c>
      <c r="P19" s="233"/>
      <c r="Q19" s="290">
        <v>40980</v>
      </c>
      <c r="R19" s="291"/>
      <c r="S19" s="118" t="s">
        <v>153</v>
      </c>
      <c r="T19" s="236" t="s">
        <v>154</v>
      </c>
      <c r="U19" s="236" t="s">
        <v>154</v>
      </c>
      <c r="V19" s="292" t="s">
        <v>154</v>
      </c>
      <c r="W19" s="233"/>
      <c r="X19" s="220">
        <v>41011</v>
      </c>
      <c r="Y19" s="227"/>
      <c r="Z19" s="310" t="s">
        <v>146</v>
      </c>
      <c r="AA19" s="222" t="s">
        <v>147</v>
      </c>
      <c r="AB19" s="222"/>
      <c r="AC19" s="243" t="s">
        <v>147</v>
      </c>
      <c r="AD19" s="233"/>
      <c r="AE19" s="290">
        <v>41041</v>
      </c>
      <c r="AF19" s="291"/>
      <c r="AG19" s="118" t="s">
        <v>155</v>
      </c>
      <c r="AH19" s="236" t="s">
        <v>147</v>
      </c>
      <c r="AI19" s="236"/>
      <c r="AJ19" s="292" t="s">
        <v>147</v>
      </c>
      <c r="AK19" s="233"/>
      <c r="AL19" s="290">
        <v>41072</v>
      </c>
      <c r="AM19" s="291"/>
      <c r="AN19" s="118" t="s">
        <v>156</v>
      </c>
      <c r="AO19" s="236" t="s">
        <v>147</v>
      </c>
      <c r="AP19" s="236" t="s">
        <v>147</v>
      </c>
      <c r="AQ19" s="292"/>
      <c r="AS19" s="3" t="s">
        <v>170</v>
      </c>
      <c r="AT19" s="28">
        <f>COUNTIF(AO6:AO72,"ATV")+COUNTIF(F6:F72,"ATV")+COUNTIF(M6:M72,"ATV")+COUNTIF(T6:T72,"ATV")+COUNTIF(AA6:AA72,"ATV")+COUNTIF(AH6:AH72,"ATV")</f>
        <v>5</v>
      </c>
      <c r="AU19" s="28">
        <f t="shared" ref="AU19:AV19" si="7">COUNTIF(AP6:AP72,"ATV")+COUNTIF(G6:G72,"ATV")+COUNTIF(N6:N72,"ATV")+COUNTIF(U6:U72,"ATV")+COUNTIF(AB6:AB72,"ATV")+COUNTIF(AI6:AI72,"ATV")</f>
        <v>5</v>
      </c>
      <c r="AV19" s="28">
        <f t="shared" si="7"/>
        <v>8</v>
      </c>
    </row>
    <row r="20" spans="3:48" ht="15.5" x14ac:dyDescent="0.35">
      <c r="C20" s="290">
        <v>40921</v>
      </c>
      <c r="D20" s="291"/>
      <c r="E20" s="118" t="s">
        <v>155</v>
      </c>
      <c r="F20" s="294"/>
      <c r="G20" s="236" t="s">
        <v>147</v>
      </c>
      <c r="H20" s="295" t="s">
        <v>147</v>
      </c>
      <c r="I20" s="233"/>
      <c r="J20" s="290">
        <v>40952</v>
      </c>
      <c r="K20" s="291"/>
      <c r="L20" s="118" t="s">
        <v>156</v>
      </c>
      <c r="M20" s="236" t="s">
        <v>147</v>
      </c>
      <c r="N20" s="236"/>
      <c r="O20" s="236" t="s">
        <v>164</v>
      </c>
      <c r="P20" s="233"/>
      <c r="Q20" s="290">
        <v>40981</v>
      </c>
      <c r="R20" s="291"/>
      <c r="S20" s="118" t="s">
        <v>156</v>
      </c>
      <c r="T20" s="236" t="s">
        <v>154</v>
      </c>
      <c r="U20" s="236" t="s">
        <v>154</v>
      </c>
      <c r="V20" s="292" t="s">
        <v>154</v>
      </c>
      <c r="W20" s="233"/>
      <c r="X20" s="290">
        <v>41012</v>
      </c>
      <c r="Y20" s="293"/>
      <c r="Z20" s="118" t="s">
        <v>152</v>
      </c>
      <c r="AA20" s="236"/>
      <c r="AB20" s="236" t="s">
        <v>147</v>
      </c>
      <c r="AC20" s="292" t="s">
        <v>147</v>
      </c>
      <c r="AD20" s="233"/>
      <c r="AE20" s="290">
        <v>41042</v>
      </c>
      <c r="AF20" s="293"/>
      <c r="AG20" s="118" t="s">
        <v>150</v>
      </c>
      <c r="AH20" s="236" t="s">
        <v>147</v>
      </c>
      <c r="AI20" s="236"/>
      <c r="AJ20" s="292" t="s">
        <v>147</v>
      </c>
      <c r="AK20" s="233"/>
      <c r="AL20" s="290">
        <v>41073</v>
      </c>
      <c r="AM20" s="293"/>
      <c r="AN20" s="118" t="s">
        <v>151</v>
      </c>
      <c r="AO20" s="236" t="s">
        <v>147</v>
      </c>
      <c r="AP20" s="236"/>
      <c r="AQ20" s="292" t="s">
        <v>147</v>
      </c>
      <c r="AS20" s="3"/>
      <c r="AT20" s="28"/>
      <c r="AU20" s="28"/>
      <c r="AV20" s="28"/>
    </row>
    <row r="21" spans="3:48" ht="15.5" x14ac:dyDescent="0.35">
      <c r="C21" s="290">
        <v>40922</v>
      </c>
      <c r="D21" s="291"/>
      <c r="E21" s="118" t="s">
        <v>150</v>
      </c>
      <c r="F21" s="294"/>
      <c r="G21" s="236" t="s">
        <v>164</v>
      </c>
      <c r="H21" s="295" t="s">
        <v>147</v>
      </c>
      <c r="I21" s="233"/>
      <c r="J21" s="290">
        <v>40953</v>
      </c>
      <c r="K21" s="291"/>
      <c r="L21" s="118" t="s">
        <v>151</v>
      </c>
      <c r="M21" s="236"/>
      <c r="N21" s="236" t="s">
        <v>147</v>
      </c>
      <c r="O21" s="236" t="s">
        <v>164</v>
      </c>
      <c r="P21" s="233"/>
      <c r="Q21" s="290">
        <v>40982</v>
      </c>
      <c r="R21" s="291"/>
      <c r="S21" s="118" t="s">
        <v>151</v>
      </c>
      <c r="T21" s="236" t="s">
        <v>154</v>
      </c>
      <c r="U21" s="236" t="s">
        <v>154</v>
      </c>
      <c r="V21" s="292" t="s">
        <v>154</v>
      </c>
      <c r="W21" s="233"/>
      <c r="X21" s="290">
        <v>41013</v>
      </c>
      <c r="Y21" s="291"/>
      <c r="Z21" s="118" t="s">
        <v>155</v>
      </c>
      <c r="AA21" s="236" t="s">
        <v>147</v>
      </c>
      <c r="AB21" s="236" t="s">
        <v>147</v>
      </c>
      <c r="AC21" s="292"/>
      <c r="AD21" s="233"/>
      <c r="AE21" s="290">
        <v>41043</v>
      </c>
      <c r="AF21" s="291"/>
      <c r="AG21" s="118" t="s">
        <v>153</v>
      </c>
      <c r="AH21" s="236"/>
      <c r="AI21" s="236" t="s">
        <v>147</v>
      </c>
      <c r="AJ21" s="292" t="s">
        <v>147</v>
      </c>
      <c r="AK21" s="233"/>
      <c r="AL21" s="220">
        <v>41074</v>
      </c>
      <c r="AM21" s="227"/>
      <c r="AN21" s="310" t="s">
        <v>146</v>
      </c>
      <c r="AO21" s="222" t="s">
        <v>147</v>
      </c>
      <c r="AP21" s="222"/>
      <c r="AQ21" s="243" t="s">
        <v>147</v>
      </c>
      <c r="AS21" s="3" t="s">
        <v>171</v>
      </c>
      <c r="AT21" s="115">
        <f>AT12-AT13</f>
        <v>-4</v>
      </c>
      <c r="AU21" s="115">
        <f>AU12-AU13</f>
        <v>-4</v>
      </c>
      <c r="AV21" s="115">
        <f>AV12-AV13</f>
        <v>-4</v>
      </c>
    </row>
    <row r="22" spans="3:48" ht="15.5" x14ac:dyDescent="0.35">
      <c r="C22" s="290">
        <v>40923</v>
      </c>
      <c r="D22" s="291"/>
      <c r="E22" s="118" t="s">
        <v>153</v>
      </c>
      <c r="F22" s="236" t="s">
        <v>147</v>
      </c>
      <c r="G22" s="236" t="s">
        <v>164</v>
      </c>
      <c r="H22" s="292"/>
      <c r="I22" s="233"/>
      <c r="J22" s="220">
        <v>40954</v>
      </c>
      <c r="K22" s="227"/>
      <c r="L22" s="310" t="s">
        <v>146</v>
      </c>
      <c r="M22" s="222"/>
      <c r="N22" s="222" t="s">
        <v>147</v>
      </c>
      <c r="O22" s="222" t="s">
        <v>147</v>
      </c>
      <c r="P22" s="233"/>
      <c r="Q22" s="220">
        <v>40983</v>
      </c>
      <c r="R22" s="227"/>
      <c r="S22" s="310" t="s">
        <v>146</v>
      </c>
      <c r="T22" s="327" t="s">
        <v>148</v>
      </c>
      <c r="U22" s="327" t="s">
        <v>148</v>
      </c>
      <c r="V22" s="377" t="s">
        <v>148</v>
      </c>
      <c r="W22" s="233"/>
      <c r="X22" s="290">
        <v>41014</v>
      </c>
      <c r="Y22" s="291"/>
      <c r="Z22" s="118" t="s">
        <v>150</v>
      </c>
      <c r="AA22" s="236" t="s">
        <v>147</v>
      </c>
      <c r="AB22" s="236" t="s">
        <v>147</v>
      </c>
      <c r="AC22" s="292"/>
      <c r="AD22" s="233"/>
      <c r="AE22" s="290">
        <v>41044</v>
      </c>
      <c r="AF22" s="291"/>
      <c r="AG22" s="118" t="s">
        <v>156</v>
      </c>
      <c r="AH22" s="236"/>
      <c r="AI22" s="236" t="s">
        <v>147</v>
      </c>
      <c r="AJ22" s="292" t="s">
        <v>147</v>
      </c>
      <c r="AK22" s="233"/>
      <c r="AL22" s="290">
        <v>41075</v>
      </c>
      <c r="AM22" s="291"/>
      <c r="AN22" s="118" t="s">
        <v>152</v>
      </c>
      <c r="AO22" s="236"/>
      <c r="AP22" s="236" t="s">
        <v>147</v>
      </c>
      <c r="AQ22" s="292" t="s">
        <v>147</v>
      </c>
      <c r="AS22" s="1"/>
      <c r="AT22" s="1"/>
      <c r="AU22" s="1"/>
      <c r="AV22" s="1"/>
    </row>
    <row r="23" spans="3:48" ht="15.5" x14ac:dyDescent="0.35">
      <c r="C23" s="290">
        <v>40924</v>
      </c>
      <c r="D23" s="291"/>
      <c r="E23" s="118" t="s">
        <v>156</v>
      </c>
      <c r="F23" s="236" t="s">
        <v>147</v>
      </c>
      <c r="G23" s="236" t="s">
        <v>147</v>
      </c>
      <c r="H23" s="292"/>
      <c r="I23" s="233"/>
      <c r="J23" s="290">
        <v>40955</v>
      </c>
      <c r="K23" s="291"/>
      <c r="L23" s="118" t="s">
        <v>152</v>
      </c>
      <c r="M23" s="236" t="s">
        <v>147</v>
      </c>
      <c r="N23" s="236" t="s">
        <v>147</v>
      </c>
      <c r="O23" s="236"/>
      <c r="P23" s="233"/>
      <c r="Q23" s="290">
        <v>40984</v>
      </c>
      <c r="R23" s="291"/>
      <c r="S23" s="118" t="s">
        <v>152</v>
      </c>
      <c r="T23" s="294" t="s">
        <v>147</v>
      </c>
      <c r="U23" s="236"/>
      <c r="V23" s="295" t="s">
        <v>147</v>
      </c>
      <c r="W23" s="233"/>
      <c r="X23" s="290">
        <v>41015</v>
      </c>
      <c r="Y23" s="291"/>
      <c r="Z23" s="118" t="s">
        <v>153</v>
      </c>
      <c r="AA23" s="236" t="s">
        <v>147</v>
      </c>
      <c r="AB23" s="236"/>
      <c r="AC23" s="292" t="s">
        <v>147</v>
      </c>
      <c r="AD23" s="233"/>
      <c r="AE23" s="290">
        <v>41045</v>
      </c>
      <c r="AF23" s="291"/>
      <c r="AG23" s="118" t="s">
        <v>151</v>
      </c>
      <c r="AH23" s="236" t="s">
        <v>147</v>
      </c>
      <c r="AI23" s="236" t="s">
        <v>147</v>
      </c>
      <c r="AJ23" s="292"/>
      <c r="AK23" s="233"/>
      <c r="AL23" s="290">
        <v>41076</v>
      </c>
      <c r="AM23" s="291"/>
      <c r="AN23" s="118" t="s">
        <v>155</v>
      </c>
      <c r="AO23" s="236" t="s">
        <v>147</v>
      </c>
      <c r="AP23" s="236" t="s">
        <v>147</v>
      </c>
      <c r="AQ23" s="292"/>
      <c r="AS23" s="1"/>
      <c r="AT23" s="1"/>
      <c r="AU23" s="1"/>
      <c r="AV23" s="1"/>
    </row>
    <row r="24" spans="3:48" ht="15.5" x14ac:dyDescent="0.35">
      <c r="C24" s="290">
        <v>40925</v>
      </c>
      <c r="D24" s="291"/>
      <c r="E24" s="118" t="s">
        <v>151</v>
      </c>
      <c r="F24" s="236" t="s">
        <v>147</v>
      </c>
      <c r="G24" s="236"/>
      <c r="H24" s="292" t="s">
        <v>147</v>
      </c>
      <c r="I24" s="233"/>
      <c r="J24" s="290">
        <v>40956</v>
      </c>
      <c r="K24" s="291"/>
      <c r="L24" s="118" t="s">
        <v>155</v>
      </c>
      <c r="M24" s="236" t="s">
        <v>147</v>
      </c>
      <c r="N24" s="236"/>
      <c r="O24" s="236" t="s">
        <v>164</v>
      </c>
      <c r="P24" s="233"/>
      <c r="Q24" s="290">
        <v>40985</v>
      </c>
      <c r="R24" s="291"/>
      <c r="S24" s="118" t="s">
        <v>155</v>
      </c>
      <c r="T24" s="294"/>
      <c r="U24" s="236" t="s">
        <v>147</v>
      </c>
      <c r="V24" s="295" t="s">
        <v>147</v>
      </c>
      <c r="W24" s="233"/>
      <c r="X24" s="290">
        <v>41016</v>
      </c>
      <c r="Y24" s="291"/>
      <c r="Z24" s="118" t="s">
        <v>156</v>
      </c>
      <c r="AA24" s="236" t="s">
        <v>147</v>
      </c>
      <c r="AB24" s="236"/>
      <c r="AC24" s="292" t="s">
        <v>147</v>
      </c>
      <c r="AD24" s="233"/>
      <c r="AE24" s="220">
        <v>41046</v>
      </c>
      <c r="AF24" s="227"/>
      <c r="AG24" s="310" t="s">
        <v>146</v>
      </c>
      <c r="AH24" s="222" t="s">
        <v>147</v>
      </c>
      <c r="AI24" s="222" t="s">
        <v>147</v>
      </c>
      <c r="AJ24" s="243"/>
      <c r="AK24" s="233"/>
      <c r="AL24" s="290">
        <v>41077</v>
      </c>
      <c r="AM24" s="291"/>
      <c r="AN24" s="118" t="s">
        <v>150</v>
      </c>
      <c r="AO24" s="236" t="s">
        <v>147</v>
      </c>
      <c r="AP24" s="236" t="s">
        <v>147</v>
      </c>
      <c r="AQ24" s="292"/>
      <c r="AS24" s="1"/>
      <c r="AT24" s="1"/>
      <c r="AU24" s="1"/>
      <c r="AV24" s="1"/>
    </row>
    <row r="25" spans="3:48" ht="15.5" x14ac:dyDescent="0.35">
      <c r="C25" s="220">
        <v>40926</v>
      </c>
      <c r="D25" s="227"/>
      <c r="E25" s="310" t="s">
        <v>146</v>
      </c>
      <c r="F25" s="222" t="s">
        <v>147</v>
      </c>
      <c r="G25" s="222"/>
      <c r="H25" s="243" t="s">
        <v>164</v>
      </c>
      <c r="I25" s="233"/>
      <c r="J25" s="290">
        <v>40957</v>
      </c>
      <c r="K25" s="291"/>
      <c r="L25" s="118" t="s">
        <v>150</v>
      </c>
      <c r="M25" s="236" t="s">
        <v>147</v>
      </c>
      <c r="N25" s="236"/>
      <c r="O25" s="236" t="s">
        <v>164</v>
      </c>
      <c r="P25" s="233"/>
      <c r="Q25" s="290">
        <v>40986</v>
      </c>
      <c r="R25" s="291"/>
      <c r="S25" s="118" t="s">
        <v>150</v>
      </c>
      <c r="T25" s="294"/>
      <c r="U25" s="236" t="s">
        <v>147</v>
      </c>
      <c r="V25" s="295" t="s">
        <v>147</v>
      </c>
      <c r="W25" s="233"/>
      <c r="X25" s="290">
        <v>41017</v>
      </c>
      <c r="Y25" s="291"/>
      <c r="Z25" s="118" t="s">
        <v>151</v>
      </c>
      <c r="AA25" s="236"/>
      <c r="AB25" s="236" t="s">
        <v>147</v>
      </c>
      <c r="AC25" s="292" t="s">
        <v>147</v>
      </c>
      <c r="AD25" s="233"/>
      <c r="AE25" s="290">
        <v>41047</v>
      </c>
      <c r="AF25" s="291"/>
      <c r="AG25" s="118" t="s">
        <v>152</v>
      </c>
      <c r="AH25" s="294" t="s">
        <v>147</v>
      </c>
      <c r="AI25" s="236"/>
      <c r="AJ25" s="295" t="s">
        <v>147</v>
      </c>
      <c r="AK25" s="233"/>
      <c r="AL25" s="290">
        <v>41078</v>
      </c>
      <c r="AM25" s="291"/>
      <c r="AN25" s="118" t="s">
        <v>153</v>
      </c>
      <c r="AO25" s="236" t="s">
        <v>147</v>
      </c>
      <c r="AP25" s="236"/>
      <c r="AQ25" s="292" t="s">
        <v>147</v>
      </c>
      <c r="AS25" s="1"/>
      <c r="AT25" s="1"/>
      <c r="AU25" s="1"/>
      <c r="AV25" s="1"/>
    </row>
    <row r="26" spans="3:48" ht="15.5" x14ac:dyDescent="0.35">
      <c r="C26" s="290">
        <v>40927</v>
      </c>
      <c r="D26" s="291"/>
      <c r="E26" s="118" t="s">
        <v>152</v>
      </c>
      <c r="F26" s="236"/>
      <c r="G26" s="236" t="s">
        <v>147</v>
      </c>
      <c r="H26" s="292" t="s">
        <v>164</v>
      </c>
      <c r="I26" s="233"/>
      <c r="J26" s="290">
        <v>40958</v>
      </c>
      <c r="K26" s="291"/>
      <c r="L26" s="118" t="s">
        <v>153</v>
      </c>
      <c r="M26" s="236"/>
      <c r="N26" s="236" t="s">
        <v>147</v>
      </c>
      <c r="O26" s="236" t="s">
        <v>164</v>
      </c>
      <c r="P26" s="233"/>
      <c r="Q26" s="290">
        <v>40987</v>
      </c>
      <c r="R26" s="291"/>
      <c r="S26" s="118" t="s">
        <v>153</v>
      </c>
      <c r="T26" s="236" t="s">
        <v>147</v>
      </c>
      <c r="U26" s="236" t="s">
        <v>147</v>
      </c>
      <c r="V26" s="292"/>
      <c r="W26" s="233"/>
      <c r="X26" s="220">
        <v>41018</v>
      </c>
      <c r="Y26" s="227"/>
      <c r="Z26" s="310" t="s">
        <v>146</v>
      </c>
      <c r="AA26" s="222"/>
      <c r="AB26" s="222" t="s">
        <v>147</v>
      </c>
      <c r="AC26" s="243" t="s">
        <v>147</v>
      </c>
      <c r="AD26" s="233"/>
      <c r="AE26" s="290">
        <v>41048</v>
      </c>
      <c r="AF26" s="291"/>
      <c r="AG26" s="118" t="s">
        <v>155</v>
      </c>
      <c r="AH26" s="294"/>
      <c r="AI26" s="236" t="s">
        <v>147</v>
      </c>
      <c r="AJ26" s="295" t="s">
        <v>147</v>
      </c>
      <c r="AK26" s="233"/>
      <c r="AL26" s="220">
        <v>41079</v>
      </c>
      <c r="AM26" s="221"/>
      <c r="AN26" s="310" t="s">
        <v>156</v>
      </c>
      <c r="AO26" s="222" t="s">
        <v>147</v>
      </c>
      <c r="AP26" s="222"/>
      <c r="AQ26" s="243" t="s">
        <v>147</v>
      </c>
      <c r="AS26" s="1"/>
      <c r="AT26" s="1"/>
      <c r="AU26" s="1"/>
      <c r="AV26" s="1"/>
    </row>
    <row r="27" spans="3:48" ht="19" thickBot="1" x14ac:dyDescent="0.5">
      <c r="C27" s="290">
        <v>40928</v>
      </c>
      <c r="D27" s="291"/>
      <c r="E27" s="118" t="s">
        <v>155</v>
      </c>
      <c r="F27" s="236" t="s">
        <v>147</v>
      </c>
      <c r="G27" s="236" t="s">
        <v>147</v>
      </c>
      <c r="H27" s="292"/>
      <c r="I27" s="233"/>
      <c r="J27" s="290">
        <v>40959</v>
      </c>
      <c r="K27" s="291"/>
      <c r="L27" s="118" t="s">
        <v>156</v>
      </c>
      <c r="M27" s="236"/>
      <c r="N27" s="236" t="s">
        <v>147</v>
      </c>
      <c r="O27" s="236" t="s">
        <v>147</v>
      </c>
      <c r="P27" s="233"/>
      <c r="Q27" s="290">
        <v>40988</v>
      </c>
      <c r="R27" s="291"/>
      <c r="S27" s="118" t="s">
        <v>156</v>
      </c>
      <c r="T27" s="236" t="s">
        <v>147</v>
      </c>
      <c r="U27" s="236" t="s">
        <v>147</v>
      </c>
      <c r="V27" s="292"/>
      <c r="W27" s="233"/>
      <c r="X27" s="290">
        <v>41019</v>
      </c>
      <c r="Y27" s="293"/>
      <c r="Z27" s="118" t="s">
        <v>152</v>
      </c>
      <c r="AA27" s="236" t="s">
        <v>147</v>
      </c>
      <c r="AB27" s="236" t="s">
        <v>147</v>
      </c>
      <c r="AC27" s="292"/>
      <c r="AD27" s="233"/>
      <c r="AE27" s="290">
        <v>41049</v>
      </c>
      <c r="AF27" s="293"/>
      <c r="AG27" s="118" t="s">
        <v>150</v>
      </c>
      <c r="AH27" s="294"/>
      <c r="AI27" s="236" t="s">
        <v>147</v>
      </c>
      <c r="AJ27" s="295" t="s">
        <v>147</v>
      </c>
      <c r="AK27" s="233"/>
      <c r="AL27" s="290">
        <v>41080</v>
      </c>
      <c r="AM27" s="293"/>
      <c r="AN27" s="118" t="s">
        <v>151</v>
      </c>
      <c r="AO27" s="236"/>
      <c r="AP27" s="236" t="s">
        <v>147</v>
      </c>
      <c r="AQ27" s="292" t="s">
        <v>147</v>
      </c>
      <c r="AS27" s="259" t="s">
        <v>181</v>
      </c>
      <c r="AT27" s="46"/>
      <c r="AU27" s="46"/>
      <c r="AV27" s="46"/>
    </row>
    <row r="28" spans="3:48" ht="15.5" x14ac:dyDescent="0.35">
      <c r="C28" s="290">
        <v>40929</v>
      </c>
      <c r="D28" s="291"/>
      <c r="E28" s="118" t="s">
        <v>150</v>
      </c>
      <c r="F28" s="236" t="s">
        <v>147</v>
      </c>
      <c r="G28" s="236" t="s">
        <v>147</v>
      </c>
      <c r="H28" s="292"/>
      <c r="I28" s="233"/>
      <c r="J28" s="290">
        <v>40960</v>
      </c>
      <c r="K28" s="291"/>
      <c r="L28" s="118" t="s">
        <v>151</v>
      </c>
      <c r="M28" s="236" t="s">
        <v>147</v>
      </c>
      <c r="N28" s="236" t="s">
        <v>147</v>
      </c>
      <c r="O28" s="236"/>
      <c r="P28" s="233"/>
      <c r="Q28" s="290">
        <v>40989</v>
      </c>
      <c r="R28" s="291"/>
      <c r="S28" s="118" t="s">
        <v>151</v>
      </c>
      <c r="T28" s="236" t="s">
        <v>147</v>
      </c>
      <c r="U28" s="236"/>
      <c r="V28" s="292" t="s">
        <v>147</v>
      </c>
      <c r="W28" s="233"/>
      <c r="X28" s="290">
        <v>41020</v>
      </c>
      <c r="Y28" s="291"/>
      <c r="Z28" s="118" t="s">
        <v>155</v>
      </c>
      <c r="AA28" s="236" t="s">
        <v>147</v>
      </c>
      <c r="AB28" s="236"/>
      <c r="AC28" s="292" t="s">
        <v>147</v>
      </c>
      <c r="AD28" s="233"/>
      <c r="AE28" s="290">
        <v>41050</v>
      </c>
      <c r="AF28" s="291"/>
      <c r="AG28" s="118" t="s">
        <v>153</v>
      </c>
      <c r="AH28" s="236" t="s">
        <v>147</v>
      </c>
      <c r="AI28" s="236" t="s">
        <v>147</v>
      </c>
      <c r="AJ28" s="292"/>
      <c r="AK28" s="233"/>
      <c r="AL28" s="220">
        <v>41081</v>
      </c>
      <c r="AM28" s="227"/>
      <c r="AN28" s="310" t="s">
        <v>146</v>
      </c>
      <c r="AO28" s="222"/>
      <c r="AP28" s="222" t="s">
        <v>147</v>
      </c>
      <c r="AQ28" s="243" t="s">
        <v>147</v>
      </c>
      <c r="AS28" s="1"/>
      <c r="AT28" s="1"/>
      <c r="AU28" s="1"/>
      <c r="AV28" s="1"/>
    </row>
    <row r="29" spans="3:48" ht="15.5" x14ac:dyDescent="0.35">
      <c r="C29" s="290">
        <v>40930</v>
      </c>
      <c r="D29" s="291"/>
      <c r="E29" s="118" t="s">
        <v>153</v>
      </c>
      <c r="F29" s="236" t="s">
        <v>147</v>
      </c>
      <c r="G29" s="236"/>
      <c r="H29" s="292" t="s">
        <v>147</v>
      </c>
      <c r="I29" s="233"/>
      <c r="J29" s="220">
        <v>40961</v>
      </c>
      <c r="K29" s="227"/>
      <c r="L29" s="310" t="s">
        <v>146</v>
      </c>
      <c r="M29" s="222" t="s">
        <v>147</v>
      </c>
      <c r="N29" s="222" t="s">
        <v>147</v>
      </c>
      <c r="O29" s="222"/>
      <c r="P29" s="233"/>
      <c r="Q29" s="220">
        <v>40990</v>
      </c>
      <c r="R29" s="227"/>
      <c r="S29" s="310" t="s">
        <v>146</v>
      </c>
      <c r="T29" s="222" t="s">
        <v>147</v>
      </c>
      <c r="U29" s="222"/>
      <c r="V29" s="243" t="s">
        <v>147</v>
      </c>
      <c r="W29" s="233"/>
      <c r="X29" s="290">
        <v>41021</v>
      </c>
      <c r="Y29" s="291"/>
      <c r="Z29" s="118" t="s">
        <v>150</v>
      </c>
      <c r="AA29" s="236" t="s">
        <v>147</v>
      </c>
      <c r="AB29" s="236"/>
      <c r="AC29" s="292" t="s">
        <v>147</v>
      </c>
      <c r="AD29" s="233"/>
      <c r="AE29" s="290">
        <v>41051</v>
      </c>
      <c r="AF29" s="291"/>
      <c r="AG29" s="118" t="s">
        <v>156</v>
      </c>
      <c r="AH29" s="236" t="s">
        <v>147</v>
      </c>
      <c r="AI29" s="236" t="s">
        <v>147</v>
      </c>
      <c r="AJ29" s="292"/>
      <c r="AK29" s="233"/>
      <c r="AL29" s="290">
        <v>41082</v>
      </c>
      <c r="AM29" s="291"/>
      <c r="AN29" s="118" t="s">
        <v>152</v>
      </c>
      <c r="AO29" s="236" t="s">
        <v>147</v>
      </c>
      <c r="AP29" s="236" t="s">
        <v>147</v>
      </c>
      <c r="AQ29" s="292"/>
      <c r="AS29" s="1"/>
      <c r="AT29" s="1"/>
      <c r="AU29" s="1"/>
      <c r="AV29" s="1"/>
    </row>
    <row r="30" spans="3:48" ht="15.5" x14ac:dyDescent="0.35">
      <c r="C30" s="290">
        <v>40931</v>
      </c>
      <c r="D30" s="291"/>
      <c r="E30" s="118" t="s">
        <v>156</v>
      </c>
      <c r="F30" s="236" t="s">
        <v>147</v>
      </c>
      <c r="G30" s="236"/>
      <c r="H30" s="292" t="s">
        <v>147</v>
      </c>
      <c r="I30" s="233"/>
      <c r="J30" s="290">
        <v>40962</v>
      </c>
      <c r="K30" s="291"/>
      <c r="L30" s="118" t="s">
        <v>152</v>
      </c>
      <c r="M30" s="236" t="s">
        <v>147</v>
      </c>
      <c r="N30" s="236"/>
      <c r="O30" s="236" t="s">
        <v>147</v>
      </c>
      <c r="P30" s="233"/>
      <c r="Q30" s="290">
        <v>40991</v>
      </c>
      <c r="R30" s="291"/>
      <c r="S30" s="118" t="s">
        <v>152</v>
      </c>
      <c r="T30" s="236"/>
      <c r="U30" s="236" t="s">
        <v>147</v>
      </c>
      <c r="V30" s="292" t="s">
        <v>147</v>
      </c>
      <c r="W30" s="233"/>
      <c r="X30" s="290">
        <v>41022</v>
      </c>
      <c r="Y30" s="291"/>
      <c r="Z30" s="118" t="s">
        <v>153</v>
      </c>
      <c r="AA30" s="236"/>
      <c r="AB30" s="236" t="s">
        <v>147</v>
      </c>
      <c r="AC30" s="292" t="s">
        <v>147</v>
      </c>
      <c r="AD30" s="233"/>
      <c r="AE30" s="290">
        <v>41052</v>
      </c>
      <c r="AF30" s="291"/>
      <c r="AG30" s="118" t="s">
        <v>151</v>
      </c>
      <c r="AH30" s="236" t="s">
        <v>147</v>
      </c>
      <c r="AI30" s="236"/>
      <c r="AJ30" s="292" t="s">
        <v>147</v>
      </c>
      <c r="AK30" s="233"/>
      <c r="AL30" s="290">
        <v>41083</v>
      </c>
      <c r="AM30" s="291"/>
      <c r="AN30" s="118" t="s">
        <v>155</v>
      </c>
      <c r="AO30" s="236" t="s">
        <v>147</v>
      </c>
      <c r="AP30" s="236"/>
      <c r="AQ30" s="292" t="s">
        <v>147</v>
      </c>
      <c r="AS30" s="1"/>
      <c r="AT30" s="1"/>
      <c r="AU30" s="1"/>
      <c r="AV30" s="1"/>
    </row>
    <row r="31" spans="3:48" ht="15.5" x14ac:dyDescent="0.35">
      <c r="C31" s="290">
        <v>40932</v>
      </c>
      <c r="D31" s="291"/>
      <c r="E31" s="118" t="s">
        <v>151</v>
      </c>
      <c r="F31" s="236"/>
      <c r="G31" s="236" t="s">
        <v>147</v>
      </c>
      <c r="H31" s="292" t="s">
        <v>147</v>
      </c>
      <c r="I31" s="233"/>
      <c r="J31" s="290">
        <v>40963</v>
      </c>
      <c r="K31" s="291"/>
      <c r="L31" s="118" t="s">
        <v>155</v>
      </c>
      <c r="M31" s="236"/>
      <c r="N31" s="236" t="s">
        <v>147</v>
      </c>
      <c r="O31" s="236" t="s">
        <v>147</v>
      </c>
      <c r="P31" s="233"/>
      <c r="Q31" s="290">
        <v>40992</v>
      </c>
      <c r="R31" s="291"/>
      <c r="S31" s="118" t="s">
        <v>155</v>
      </c>
      <c r="T31" s="236" t="s">
        <v>147</v>
      </c>
      <c r="U31" s="236" t="s">
        <v>147</v>
      </c>
      <c r="V31" s="292"/>
      <c r="W31" s="233"/>
      <c r="X31" s="290">
        <v>41023</v>
      </c>
      <c r="Y31" s="291"/>
      <c r="Z31" s="118" t="s">
        <v>156</v>
      </c>
      <c r="AA31" s="236"/>
      <c r="AB31" s="236" t="s">
        <v>147</v>
      </c>
      <c r="AC31" s="292" t="s">
        <v>147</v>
      </c>
      <c r="AD31" s="233"/>
      <c r="AE31" s="220">
        <v>41053</v>
      </c>
      <c r="AF31" s="227"/>
      <c r="AG31" s="310" t="s">
        <v>146</v>
      </c>
      <c r="AH31" s="222" t="s">
        <v>147</v>
      </c>
      <c r="AI31" s="222"/>
      <c r="AJ31" s="243" t="s">
        <v>147</v>
      </c>
      <c r="AK31" s="233"/>
      <c r="AL31" s="290">
        <v>41084</v>
      </c>
      <c r="AM31" s="291"/>
      <c r="AN31" s="118" t="s">
        <v>150</v>
      </c>
      <c r="AO31" s="236" t="s">
        <v>147</v>
      </c>
      <c r="AP31" s="236"/>
      <c r="AQ31" s="292" t="s">
        <v>147</v>
      </c>
      <c r="AS31" s="1"/>
      <c r="AT31" s="1"/>
      <c r="AU31" s="1"/>
      <c r="AV31" s="1"/>
    </row>
    <row r="32" spans="3:48" ht="15.5" x14ac:dyDescent="0.35">
      <c r="C32" s="220">
        <v>40933</v>
      </c>
      <c r="D32" s="227"/>
      <c r="E32" s="310" t="s">
        <v>146</v>
      </c>
      <c r="F32" s="222"/>
      <c r="G32" s="222" t="s">
        <v>147</v>
      </c>
      <c r="H32" s="243" t="s">
        <v>147</v>
      </c>
      <c r="I32" s="233"/>
      <c r="J32" s="290">
        <v>40964</v>
      </c>
      <c r="K32" s="291"/>
      <c r="L32" s="118" t="s">
        <v>150</v>
      </c>
      <c r="M32" s="236"/>
      <c r="N32" s="236" t="s">
        <v>147</v>
      </c>
      <c r="O32" s="236" t="s">
        <v>147</v>
      </c>
      <c r="P32" s="233"/>
      <c r="Q32" s="290">
        <v>40993</v>
      </c>
      <c r="R32" s="291"/>
      <c r="S32" s="118" t="s">
        <v>150</v>
      </c>
      <c r="T32" s="236" t="s">
        <v>147</v>
      </c>
      <c r="U32" s="236" t="s">
        <v>147</v>
      </c>
      <c r="V32" s="292"/>
      <c r="W32" s="233"/>
      <c r="X32" s="290">
        <v>41024</v>
      </c>
      <c r="Y32" s="291"/>
      <c r="Z32" s="118" t="s">
        <v>151</v>
      </c>
      <c r="AA32" s="236" t="s">
        <v>147</v>
      </c>
      <c r="AB32" s="236" t="s">
        <v>147</v>
      </c>
      <c r="AC32" s="292"/>
      <c r="AD32" s="233"/>
      <c r="AE32" s="290">
        <v>41054</v>
      </c>
      <c r="AF32" s="291"/>
      <c r="AG32" s="118" t="s">
        <v>152</v>
      </c>
      <c r="AH32" s="236"/>
      <c r="AI32" s="236" t="s">
        <v>147</v>
      </c>
      <c r="AJ32" s="292" t="s">
        <v>147</v>
      </c>
      <c r="AK32" s="233"/>
      <c r="AL32" s="290">
        <v>41085</v>
      </c>
      <c r="AM32" s="291"/>
      <c r="AN32" s="118" t="s">
        <v>153</v>
      </c>
      <c r="AO32" s="236"/>
      <c r="AP32" s="236" t="s">
        <v>147</v>
      </c>
      <c r="AQ32" s="292" t="s">
        <v>147</v>
      </c>
      <c r="AS32" s="1"/>
      <c r="AT32" s="1"/>
      <c r="AU32" s="1"/>
      <c r="AV32" s="1"/>
    </row>
    <row r="33" spans="1:49" ht="15.5" x14ac:dyDescent="0.35">
      <c r="C33" s="290">
        <v>40934</v>
      </c>
      <c r="D33" s="291"/>
      <c r="E33" s="118" t="s">
        <v>152</v>
      </c>
      <c r="F33" s="236" t="s">
        <v>147</v>
      </c>
      <c r="G33" s="236" t="s">
        <v>147</v>
      </c>
      <c r="H33" s="292"/>
      <c r="I33" s="233"/>
      <c r="J33" s="290">
        <v>40965</v>
      </c>
      <c r="K33" s="291"/>
      <c r="L33" s="118" t="s">
        <v>153</v>
      </c>
      <c r="M33" s="236" t="s">
        <v>147</v>
      </c>
      <c r="N33" s="236" t="s">
        <v>147</v>
      </c>
      <c r="O33" s="236"/>
      <c r="P33" s="233"/>
      <c r="Q33" s="290">
        <v>40994</v>
      </c>
      <c r="R33" s="291"/>
      <c r="S33" s="118" t="s">
        <v>153</v>
      </c>
      <c r="T33" s="236" t="s">
        <v>147</v>
      </c>
      <c r="U33" s="236"/>
      <c r="V33" s="292" t="s">
        <v>147</v>
      </c>
      <c r="W33" s="233"/>
      <c r="X33" s="220">
        <v>41025</v>
      </c>
      <c r="Y33" s="227"/>
      <c r="Z33" s="310" t="s">
        <v>146</v>
      </c>
      <c r="AA33" s="222" t="s">
        <v>147</v>
      </c>
      <c r="AB33" s="222" t="s">
        <v>147</v>
      </c>
      <c r="AC33" s="243"/>
      <c r="AD33" s="233"/>
      <c r="AE33" s="290">
        <v>41055</v>
      </c>
      <c r="AF33" s="291"/>
      <c r="AG33" s="118" t="s">
        <v>155</v>
      </c>
      <c r="AH33" s="236" t="s">
        <v>147</v>
      </c>
      <c r="AI33" s="236" t="s">
        <v>147</v>
      </c>
      <c r="AJ33" s="292"/>
      <c r="AK33" s="233"/>
      <c r="AL33" s="290">
        <v>41086</v>
      </c>
      <c r="AM33" s="291"/>
      <c r="AN33" s="118" t="s">
        <v>156</v>
      </c>
      <c r="AO33" s="236"/>
      <c r="AP33" s="236" t="s">
        <v>147</v>
      </c>
      <c r="AQ33" s="292" t="s">
        <v>147</v>
      </c>
      <c r="AS33" s="1"/>
      <c r="AT33" s="1"/>
      <c r="AU33" s="1"/>
      <c r="AV33" s="1"/>
    </row>
    <row r="34" spans="1:49" ht="15.5" x14ac:dyDescent="0.35">
      <c r="C34" s="290">
        <v>40935</v>
      </c>
      <c r="D34" s="291"/>
      <c r="E34" s="118" t="s">
        <v>155</v>
      </c>
      <c r="F34" s="236" t="s">
        <v>147</v>
      </c>
      <c r="G34" s="236"/>
      <c r="H34" s="292" t="s">
        <v>147</v>
      </c>
      <c r="I34" s="233"/>
      <c r="J34" s="290">
        <v>40966</v>
      </c>
      <c r="K34" s="291"/>
      <c r="L34" s="118" t="s">
        <v>156</v>
      </c>
      <c r="M34" s="236" t="s">
        <v>147</v>
      </c>
      <c r="N34" s="236" t="s">
        <v>147</v>
      </c>
      <c r="O34" s="236"/>
      <c r="P34" s="233"/>
      <c r="Q34" s="290">
        <v>40995</v>
      </c>
      <c r="R34" s="291"/>
      <c r="S34" s="118" t="s">
        <v>156</v>
      </c>
      <c r="T34" s="236" t="s">
        <v>147</v>
      </c>
      <c r="U34" s="236"/>
      <c r="V34" s="292" t="s">
        <v>147</v>
      </c>
      <c r="W34" s="233"/>
      <c r="X34" s="290">
        <v>41026</v>
      </c>
      <c r="Y34" s="293"/>
      <c r="Z34" s="118" t="s">
        <v>152</v>
      </c>
      <c r="AA34" s="236" t="s">
        <v>147</v>
      </c>
      <c r="AB34" s="236"/>
      <c r="AC34" s="292" t="s">
        <v>147</v>
      </c>
      <c r="AD34" s="233"/>
      <c r="AE34" s="290">
        <v>41056</v>
      </c>
      <c r="AF34" s="293"/>
      <c r="AG34" s="118" t="s">
        <v>150</v>
      </c>
      <c r="AH34" s="236" t="s">
        <v>147</v>
      </c>
      <c r="AI34" s="236" t="s">
        <v>147</v>
      </c>
      <c r="AJ34" s="292"/>
      <c r="AK34" s="233"/>
      <c r="AL34" s="290">
        <v>41087</v>
      </c>
      <c r="AM34" s="293"/>
      <c r="AN34" s="118" t="s">
        <v>151</v>
      </c>
      <c r="AO34" s="236" t="s">
        <v>147</v>
      </c>
      <c r="AP34" s="236" t="s">
        <v>147</v>
      </c>
      <c r="AQ34" s="292"/>
      <c r="AS34" s="1"/>
      <c r="AT34" s="1"/>
      <c r="AU34" s="1"/>
      <c r="AV34" s="1"/>
    </row>
    <row r="35" spans="1:49" ht="15.5" x14ac:dyDescent="0.35">
      <c r="C35" s="290">
        <v>40936</v>
      </c>
      <c r="D35" s="291"/>
      <c r="E35" s="118" t="s">
        <v>150</v>
      </c>
      <c r="F35" s="236" t="s">
        <v>147</v>
      </c>
      <c r="G35" s="236"/>
      <c r="H35" s="292" t="s">
        <v>147</v>
      </c>
      <c r="I35" s="233"/>
      <c r="J35" s="290">
        <v>40967</v>
      </c>
      <c r="K35" s="291"/>
      <c r="L35" s="118" t="s">
        <v>151</v>
      </c>
      <c r="M35" s="236" t="s">
        <v>147</v>
      </c>
      <c r="N35" s="236"/>
      <c r="O35" s="236" t="s">
        <v>147</v>
      </c>
      <c r="P35" s="233"/>
      <c r="Q35" s="290">
        <v>40996</v>
      </c>
      <c r="R35" s="291"/>
      <c r="S35" s="118" t="s">
        <v>151</v>
      </c>
      <c r="T35" s="236"/>
      <c r="U35" s="236" t="s">
        <v>147</v>
      </c>
      <c r="V35" s="292" t="s">
        <v>147</v>
      </c>
      <c r="W35" s="233"/>
      <c r="X35" s="290">
        <v>41027</v>
      </c>
      <c r="Y35" s="291"/>
      <c r="Z35" s="118" t="s">
        <v>155</v>
      </c>
      <c r="AA35" s="236"/>
      <c r="AB35" s="236" t="s">
        <v>147</v>
      </c>
      <c r="AC35" s="292" t="s">
        <v>147</v>
      </c>
      <c r="AD35" s="233"/>
      <c r="AE35" s="290">
        <v>41057</v>
      </c>
      <c r="AF35" s="291"/>
      <c r="AG35" s="118" t="s">
        <v>153</v>
      </c>
      <c r="AH35" s="236" t="s">
        <v>147</v>
      </c>
      <c r="AI35" s="236"/>
      <c r="AJ35" s="292" t="s">
        <v>147</v>
      </c>
      <c r="AK35" s="233"/>
      <c r="AL35" s="220">
        <v>41088</v>
      </c>
      <c r="AM35" s="227"/>
      <c r="AN35" s="310" t="s">
        <v>146</v>
      </c>
      <c r="AO35" s="222" t="s">
        <v>147</v>
      </c>
      <c r="AP35" s="222" t="s">
        <v>147</v>
      </c>
      <c r="AQ35" s="243"/>
      <c r="AS35" s="1"/>
      <c r="AT35" s="1"/>
      <c r="AU35" s="1"/>
      <c r="AV35" s="1"/>
    </row>
    <row r="36" spans="1:49" ht="15.5" x14ac:dyDescent="0.35">
      <c r="C36" s="290">
        <v>40937</v>
      </c>
      <c r="D36" s="291"/>
      <c r="E36" s="118" t="s">
        <v>153</v>
      </c>
      <c r="F36" s="236"/>
      <c r="G36" s="236" t="s">
        <v>147</v>
      </c>
      <c r="H36" s="292" t="s">
        <v>147</v>
      </c>
      <c r="I36" s="233"/>
      <c r="J36" s="290">
        <v>40968</v>
      </c>
      <c r="K36" s="293"/>
      <c r="L36" s="118"/>
      <c r="M36" s="236"/>
      <c r="N36" s="236"/>
      <c r="O36" s="236"/>
      <c r="P36" s="233"/>
      <c r="Q36" s="220">
        <v>40997</v>
      </c>
      <c r="R36" s="227"/>
      <c r="S36" s="310" t="s">
        <v>146</v>
      </c>
      <c r="T36" s="222"/>
      <c r="U36" s="222" t="s">
        <v>147</v>
      </c>
      <c r="V36" s="243" t="s">
        <v>147</v>
      </c>
      <c r="W36" s="233"/>
      <c r="X36" s="290">
        <v>41028</v>
      </c>
      <c r="Y36" s="291"/>
      <c r="Z36" s="118" t="s">
        <v>150</v>
      </c>
      <c r="AA36" s="236"/>
      <c r="AB36" s="236" t="s">
        <v>147</v>
      </c>
      <c r="AC36" s="292" t="s">
        <v>147</v>
      </c>
      <c r="AD36" s="233"/>
      <c r="AE36" s="290">
        <v>41058</v>
      </c>
      <c r="AF36" s="291"/>
      <c r="AG36" s="118" t="s">
        <v>156</v>
      </c>
      <c r="AH36" s="236" t="s">
        <v>147</v>
      </c>
      <c r="AI36" s="236"/>
      <c r="AJ36" s="292" t="s">
        <v>147</v>
      </c>
      <c r="AK36" s="233"/>
      <c r="AL36" s="290">
        <v>41089</v>
      </c>
      <c r="AM36" s="291"/>
      <c r="AN36" s="118" t="s">
        <v>152</v>
      </c>
      <c r="AO36" s="236" t="s">
        <v>154</v>
      </c>
      <c r="AP36" s="236" t="s">
        <v>154</v>
      </c>
      <c r="AQ36" s="292" t="s">
        <v>154</v>
      </c>
      <c r="AS36" s="1"/>
      <c r="AT36" s="1"/>
      <c r="AU36" s="1"/>
      <c r="AV36" s="1"/>
    </row>
    <row r="37" spans="1:49" ht="15.5" x14ac:dyDescent="0.35">
      <c r="C37" s="290">
        <v>40938</v>
      </c>
      <c r="D37" s="291" t="s">
        <v>127</v>
      </c>
      <c r="E37" s="118" t="s">
        <v>156</v>
      </c>
      <c r="F37" s="236"/>
      <c r="G37" s="236" t="s">
        <v>147</v>
      </c>
      <c r="H37" s="292" t="s">
        <v>147</v>
      </c>
      <c r="I37" s="233"/>
      <c r="J37" s="290"/>
      <c r="K37" s="291"/>
      <c r="L37" s="118"/>
      <c r="M37" s="236"/>
      <c r="N37" s="236"/>
      <c r="O37" s="236"/>
      <c r="P37" s="233"/>
      <c r="Q37" s="290">
        <v>40998</v>
      </c>
      <c r="R37" s="291"/>
      <c r="S37" s="118" t="s">
        <v>152</v>
      </c>
      <c r="T37" s="236" t="s">
        <v>147</v>
      </c>
      <c r="U37" s="236" t="s">
        <v>147</v>
      </c>
      <c r="V37" s="292"/>
      <c r="W37" s="233"/>
      <c r="X37" s="290">
        <v>41029</v>
      </c>
      <c r="Y37" s="291"/>
      <c r="Z37" s="118" t="s">
        <v>153</v>
      </c>
      <c r="AA37" s="236" t="s">
        <v>147</v>
      </c>
      <c r="AB37" s="236" t="s">
        <v>147</v>
      </c>
      <c r="AC37" s="292"/>
      <c r="AD37" s="233"/>
      <c r="AE37" s="290">
        <v>41059</v>
      </c>
      <c r="AF37" s="291"/>
      <c r="AG37" s="118" t="s">
        <v>151</v>
      </c>
      <c r="AH37" s="236"/>
      <c r="AI37" s="236" t="s">
        <v>147</v>
      </c>
      <c r="AJ37" s="292" t="s">
        <v>147</v>
      </c>
      <c r="AK37" s="233"/>
      <c r="AL37" s="290">
        <v>41090</v>
      </c>
      <c r="AM37" s="291"/>
      <c r="AN37" s="118" t="s">
        <v>155</v>
      </c>
      <c r="AO37" s="236" t="s">
        <v>154</v>
      </c>
      <c r="AP37" s="236" t="s">
        <v>154</v>
      </c>
      <c r="AQ37" s="292" t="s">
        <v>154</v>
      </c>
      <c r="AS37" s="1"/>
      <c r="AT37" s="1"/>
      <c r="AU37" s="1"/>
      <c r="AV37" s="1"/>
    </row>
    <row r="38" spans="1:49" ht="16" thickBot="1" x14ac:dyDescent="0.4">
      <c r="C38" s="296">
        <v>40939</v>
      </c>
      <c r="D38" s="297" t="s">
        <v>127</v>
      </c>
      <c r="E38" s="303" t="s">
        <v>151</v>
      </c>
      <c r="F38" s="298" t="s">
        <v>147</v>
      </c>
      <c r="G38" s="298" t="s">
        <v>147</v>
      </c>
      <c r="H38" s="302"/>
      <c r="I38" s="233"/>
      <c r="J38" s="296"/>
      <c r="K38" s="300"/>
      <c r="L38" s="303"/>
      <c r="M38" s="301"/>
      <c r="N38" s="301"/>
      <c r="O38" s="301"/>
      <c r="P38" s="233"/>
      <c r="Q38" s="296">
        <v>40999</v>
      </c>
      <c r="R38" s="297" t="s">
        <v>127</v>
      </c>
      <c r="S38" s="303" t="s">
        <v>155</v>
      </c>
      <c r="T38" s="298" t="s">
        <v>147</v>
      </c>
      <c r="U38" s="298"/>
      <c r="V38" s="302" t="s">
        <v>147</v>
      </c>
      <c r="W38" s="233"/>
      <c r="X38" s="296"/>
      <c r="Y38" s="300"/>
      <c r="Z38" s="303"/>
      <c r="AA38" s="303"/>
      <c r="AB38" s="303"/>
      <c r="AC38" s="304"/>
      <c r="AD38" s="233"/>
      <c r="AE38" s="228">
        <v>41060</v>
      </c>
      <c r="AF38" s="320" t="s">
        <v>127</v>
      </c>
      <c r="AG38" s="321" t="s">
        <v>146</v>
      </c>
      <c r="AH38" s="231"/>
      <c r="AI38" s="231" t="s">
        <v>147</v>
      </c>
      <c r="AJ38" s="245" t="s">
        <v>147</v>
      </c>
      <c r="AK38" s="233"/>
      <c r="AL38" s="296"/>
      <c r="AM38" s="300"/>
      <c r="AN38" s="303"/>
      <c r="AO38" s="303"/>
      <c r="AP38" s="303"/>
      <c r="AQ38" s="304"/>
      <c r="AS38" s="1"/>
      <c r="AT38" s="1"/>
      <c r="AU38" s="1"/>
      <c r="AV38" s="1"/>
    </row>
    <row r="39" spans="1:49" ht="15" thickBot="1" x14ac:dyDescent="0.4">
      <c r="C39" s="1"/>
      <c r="D39" s="1"/>
      <c r="E39" s="1"/>
      <c r="F39" s="1"/>
      <c r="G39" s="1"/>
      <c r="H39" s="1"/>
      <c r="J39" s="1"/>
      <c r="K39" s="1"/>
      <c r="L39" s="1"/>
      <c r="M39" s="1"/>
      <c r="N39" s="1"/>
      <c r="O39" s="1"/>
      <c r="Q39" s="1"/>
      <c r="R39" s="1"/>
      <c r="S39" s="1"/>
      <c r="T39" s="1"/>
      <c r="U39" s="1"/>
      <c r="V39" s="1"/>
      <c r="X39" s="1"/>
      <c r="Y39" s="1"/>
      <c r="Z39" s="1"/>
      <c r="AA39" s="1"/>
      <c r="AB39" s="1"/>
      <c r="AC39" s="1"/>
      <c r="AE39" s="1"/>
      <c r="AF39" s="1"/>
      <c r="AG39" s="1"/>
      <c r="AH39" s="1"/>
      <c r="AI39" s="1"/>
      <c r="AJ39" s="1"/>
      <c r="AL39" s="1"/>
      <c r="AM39" s="1"/>
      <c r="AN39" s="1"/>
      <c r="AO39" s="1"/>
      <c r="AP39" s="1"/>
      <c r="AQ39" s="1"/>
      <c r="AS39" s="1"/>
      <c r="AT39" s="1"/>
      <c r="AU39" s="1"/>
      <c r="AV39" s="1"/>
    </row>
    <row r="40" spans="1:49" x14ac:dyDescent="0.35">
      <c r="C40" s="433" t="s">
        <v>128</v>
      </c>
      <c r="D40" s="434"/>
      <c r="E40" s="434"/>
      <c r="F40" s="434" t="s">
        <v>128</v>
      </c>
      <c r="G40" s="434"/>
      <c r="H40" s="435"/>
      <c r="I40" s="246"/>
      <c r="J40" s="433" t="s">
        <v>129</v>
      </c>
      <c r="K40" s="434"/>
      <c r="L40" s="434"/>
      <c r="M40" s="434" t="s">
        <v>129</v>
      </c>
      <c r="N40" s="434"/>
      <c r="O40" s="435"/>
      <c r="P40" s="246"/>
      <c r="Q40" s="433" t="s">
        <v>130</v>
      </c>
      <c r="R40" s="434"/>
      <c r="S40" s="434"/>
      <c r="T40" s="434" t="s">
        <v>130</v>
      </c>
      <c r="U40" s="434"/>
      <c r="V40" s="435"/>
      <c r="W40" s="246"/>
      <c r="X40" s="433" t="s">
        <v>131</v>
      </c>
      <c r="Y40" s="434"/>
      <c r="Z40" s="434"/>
      <c r="AA40" s="434" t="s">
        <v>131</v>
      </c>
      <c r="AB40" s="434"/>
      <c r="AC40" s="435"/>
      <c r="AD40" s="246"/>
      <c r="AE40" s="433" t="s">
        <v>132</v>
      </c>
      <c r="AF40" s="434"/>
      <c r="AG40" s="434"/>
      <c r="AH40" s="434" t="s">
        <v>132</v>
      </c>
      <c r="AI40" s="434"/>
      <c r="AJ40" s="440"/>
      <c r="AK40" s="269"/>
      <c r="AL40" s="433" t="s">
        <v>133</v>
      </c>
      <c r="AM40" s="434"/>
      <c r="AN40" s="434"/>
      <c r="AO40" s="434" t="s">
        <v>133</v>
      </c>
      <c r="AP40" s="434"/>
      <c r="AQ40" s="435"/>
      <c r="AS40" s="1"/>
      <c r="AT40" s="1"/>
      <c r="AU40" s="1"/>
      <c r="AV40" s="1"/>
    </row>
    <row r="41" spans="1:49" ht="16" thickBot="1" x14ac:dyDescent="0.4">
      <c r="A41" s="155"/>
      <c r="B41" s="155"/>
      <c r="C41" s="311"/>
      <c r="D41" s="29"/>
      <c r="E41" s="252"/>
      <c r="F41" s="256" t="s">
        <v>122</v>
      </c>
      <c r="G41" s="256" t="s">
        <v>123</v>
      </c>
      <c r="H41" s="257" t="s">
        <v>124</v>
      </c>
      <c r="I41" s="155"/>
      <c r="J41" s="311"/>
      <c r="K41" s="29"/>
      <c r="L41" s="252"/>
      <c r="M41" s="30" t="s">
        <v>122</v>
      </c>
      <c r="N41" s="30" t="s">
        <v>123</v>
      </c>
      <c r="O41" s="31" t="s">
        <v>124</v>
      </c>
      <c r="P41" s="155"/>
      <c r="Q41" s="311"/>
      <c r="R41" s="29"/>
      <c r="S41" s="252"/>
      <c r="T41" s="30" t="s">
        <v>122</v>
      </c>
      <c r="U41" s="30" t="s">
        <v>123</v>
      </c>
      <c r="V41" s="31" t="s">
        <v>124</v>
      </c>
      <c r="W41" s="155"/>
      <c r="X41" s="311"/>
      <c r="Y41" s="29"/>
      <c r="Z41" s="252"/>
      <c r="AA41" s="30" t="s">
        <v>122</v>
      </c>
      <c r="AB41" s="30" t="s">
        <v>123</v>
      </c>
      <c r="AC41" s="31" t="s">
        <v>124</v>
      </c>
      <c r="AD41" s="155"/>
      <c r="AE41" s="316"/>
      <c r="AF41" s="317"/>
      <c r="AG41" s="252"/>
      <c r="AH41" s="256" t="s">
        <v>122</v>
      </c>
      <c r="AI41" s="256" t="s">
        <v>123</v>
      </c>
      <c r="AJ41" s="319" t="s">
        <v>124</v>
      </c>
      <c r="AK41" s="270"/>
      <c r="AL41" s="311"/>
      <c r="AM41" s="29"/>
      <c r="AN41" s="252"/>
      <c r="AO41" s="30" t="s">
        <v>122</v>
      </c>
      <c r="AP41" s="30" t="s">
        <v>123</v>
      </c>
      <c r="AQ41" s="31" t="s">
        <v>124</v>
      </c>
      <c r="AR41" s="155"/>
      <c r="AS41" s="155"/>
      <c r="AT41" s="155"/>
      <c r="AU41" s="155"/>
      <c r="AV41" s="155"/>
      <c r="AW41" s="155"/>
    </row>
    <row r="42" spans="1:49" ht="15.5" x14ac:dyDescent="0.35">
      <c r="C42" s="284">
        <v>41091</v>
      </c>
      <c r="D42" s="285"/>
      <c r="E42" s="309" t="s">
        <v>150</v>
      </c>
      <c r="F42" s="370" t="s">
        <v>154</v>
      </c>
      <c r="G42" s="370" t="s">
        <v>154</v>
      </c>
      <c r="H42" s="371" t="s">
        <v>154</v>
      </c>
      <c r="I42" s="233"/>
      <c r="J42" s="284">
        <v>41122</v>
      </c>
      <c r="K42" s="285"/>
      <c r="L42" s="309" t="s">
        <v>151</v>
      </c>
      <c r="M42" s="286"/>
      <c r="N42" s="289"/>
      <c r="O42" s="288" t="s">
        <v>147</v>
      </c>
      <c r="P42" s="233"/>
      <c r="Q42" s="284">
        <v>41153</v>
      </c>
      <c r="R42" s="285"/>
      <c r="S42" s="309" t="s">
        <v>155</v>
      </c>
      <c r="T42" s="286"/>
      <c r="U42" s="289" t="s">
        <v>147</v>
      </c>
      <c r="V42" s="288" t="s">
        <v>147</v>
      </c>
      <c r="W42" s="233"/>
      <c r="X42" s="284">
        <v>41183</v>
      </c>
      <c r="Y42" s="285"/>
      <c r="Z42" s="309" t="s">
        <v>153</v>
      </c>
      <c r="AA42" s="286" t="s">
        <v>147</v>
      </c>
      <c r="AB42" s="289"/>
      <c r="AC42" s="288" t="s">
        <v>147</v>
      </c>
      <c r="AD42" s="233"/>
      <c r="AE42" s="313">
        <v>41214</v>
      </c>
      <c r="AF42" s="314"/>
      <c r="AG42" s="315" t="s">
        <v>146</v>
      </c>
      <c r="AH42" s="307" t="s">
        <v>147</v>
      </c>
      <c r="AI42" s="307" t="s">
        <v>147</v>
      </c>
      <c r="AJ42" s="244"/>
      <c r="AK42" s="271"/>
      <c r="AL42" s="284">
        <v>41244</v>
      </c>
      <c r="AM42" s="285"/>
      <c r="AN42" s="309" t="s">
        <v>155</v>
      </c>
      <c r="AO42" s="286" t="s">
        <v>147</v>
      </c>
      <c r="AP42" s="289" t="s">
        <v>147</v>
      </c>
      <c r="AQ42" s="288"/>
      <c r="AS42" s="1"/>
      <c r="AT42" s="1"/>
      <c r="AU42" s="1"/>
      <c r="AV42" s="1"/>
    </row>
    <row r="43" spans="1:49" ht="15.5" x14ac:dyDescent="0.35">
      <c r="C43" s="290">
        <v>41092</v>
      </c>
      <c r="D43" s="291"/>
      <c r="E43" s="118" t="s">
        <v>153</v>
      </c>
      <c r="F43" s="236" t="s">
        <v>154</v>
      </c>
      <c r="G43" s="236" t="s">
        <v>154</v>
      </c>
      <c r="H43" s="292" t="s">
        <v>154</v>
      </c>
      <c r="I43" s="233"/>
      <c r="J43" s="220">
        <v>41123</v>
      </c>
      <c r="K43" s="227"/>
      <c r="L43" s="310" t="s">
        <v>146</v>
      </c>
      <c r="M43" s="222"/>
      <c r="N43" s="222" t="s">
        <v>147</v>
      </c>
      <c r="O43" s="243" t="s">
        <v>147</v>
      </c>
      <c r="P43" s="233"/>
      <c r="Q43" s="290">
        <v>41154</v>
      </c>
      <c r="R43" s="291"/>
      <c r="S43" s="118" t="s">
        <v>150</v>
      </c>
      <c r="T43" s="236"/>
      <c r="U43" s="236" t="s">
        <v>147</v>
      </c>
      <c r="V43" s="292" t="s">
        <v>147</v>
      </c>
      <c r="W43" s="233"/>
      <c r="X43" s="290">
        <v>41184</v>
      </c>
      <c r="Y43" s="291"/>
      <c r="Z43" s="118" t="s">
        <v>156</v>
      </c>
      <c r="AA43" s="236" t="s">
        <v>147</v>
      </c>
      <c r="AB43" s="236"/>
      <c r="AC43" s="292" t="s">
        <v>147</v>
      </c>
      <c r="AD43" s="233"/>
      <c r="AE43" s="290">
        <v>41215</v>
      </c>
      <c r="AF43" s="291"/>
      <c r="AG43" s="118" t="s">
        <v>152</v>
      </c>
      <c r="AH43" s="236" t="s">
        <v>147</v>
      </c>
      <c r="AI43" s="236"/>
      <c r="AJ43" s="292" t="s">
        <v>147</v>
      </c>
      <c r="AK43" s="271"/>
      <c r="AL43" s="290">
        <v>41245</v>
      </c>
      <c r="AM43" s="291"/>
      <c r="AN43" s="118" t="s">
        <v>150</v>
      </c>
      <c r="AO43" s="236" t="s">
        <v>147</v>
      </c>
      <c r="AP43" s="236" t="s">
        <v>147</v>
      </c>
      <c r="AQ43" s="292"/>
      <c r="AS43" s="1"/>
      <c r="AT43" s="1"/>
      <c r="AU43" s="1"/>
      <c r="AV43" s="1"/>
    </row>
    <row r="44" spans="1:49" ht="15.5" x14ac:dyDescent="0.35">
      <c r="C44" s="290">
        <v>41093</v>
      </c>
      <c r="D44" s="291"/>
      <c r="E44" s="118" t="s">
        <v>156</v>
      </c>
      <c r="F44" s="236" t="s">
        <v>154</v>
      </c>
      <c r="G44" s="236" t="s">
        <v>154</v>
      </c>
      <c r="H44" s="292" t="s">
        <v>154</v>
      </c>
      <c r="I44" s="233"/>
      <c r="J44" s="290">
        <v>41124</v>
      </c>
      <c r="K44" s="291"/>
      <c r="L44" s="118" t="s">
        <v>152</v>
      </c>
      <c r="M44" s="236" t="s">
        <v>147</v>
      </c>
      <c r="N44" s="236" t="s">
        <v>147</v>
      </c>
      <c r="O44" s="292"/>
      <c r="P44" s="233"/>
      <c r="Q44" s="290">
        <v>41155</v>
      </c>
      <c r="R44" s="291"/>
      <c r="S44" s="118" t="s">
        <v>153</v>
      </c>
      <c r="T44" s="236" t="s">
        <v>147</v>
      </c>
      <c r="U44" s="236" t="s">
        <v>147</v>
      </c>
      <c r="V44" s="292"/>
      <c r="W44" s="233"/>
      <c r="X44" s="290">
        <v>41185</v>
      </c>
      <c r="Y44" s="291"/>
      <c r="Z44" s="118" t="s">
        <v>151</v>
      </c>
      <c r="AA44" s="236"/>
      <c r="AB44" s="236" t="s">
        <v>147</v>
      </c>
      <c r="AC44" s="292" t="s">
        <v>147</v>
      </c>
      <c r="AD44" s="233"/>
      <c r="AE44" s="290">
        <v>41216</v>
      </c>
      <c r="AF44" s="291"/>
      <c r="AG44" s="118" t="s">
        <v>155</v>
      </c>
      <c r="AH44" s="236"/>
      <c r="AI44" s="236" t="s">
        <v>147</v>
      </c>
      <c r="AJ44" s="292" t="s">
        <v>147</v>
      </c>
      <c r="AK44" s="271"/>
      <c r="AL44" s="290">
        <v>41246</v>
      </c>
      <c r="AM44" s="291"/>
      <c r="AN44" s="118" t="s">
        <v>153</v>
      </c>
      <c r="AO44" s="236" t="s">
        <v>147</v>
      </c>
      <c r="AP44" s="236"/>
      <c r="AQ44" s="292" t="s">
        <v>147</v>
      </c>
      <c r="AS44" s="1"/>
      <c r="AT44" s="1"/>
      <c r="AU44" s="1"/>
      <c r="AV44" s="1"/>
    </row>
    <row r="45" spans="1:49" ht="15.5" x14ac:dyDescent="0.35">
      <c r="C45" s="290">
        <v>41094</v>
      </c>
      <c r="D45" s="291"/>
      <c r="E45" s="118" t="s">
        <v>151</v>
      </c>
      <c r="F45" s="236" t="s">
        <v>154</v>
      </c>
      <c r="G45" s="236" t="s">
        <v>154</v>
      </c>
      <c r="H45" s="292" t="s">
        <v>154</v>
      </c>
      <c r="I45" s="233"/>
      <c r="J45" s="290">
        <v>41125</v>
      </c>
      <c r="K45" s="291"/>
      <c r="L45" s="118" t="s">
        <v>155</v>
      </c>
      <c r="M45" s="236" t="s">
        <v>147</v>
      </c>
      <c r="N45" s="236" t="s">
        <v>147</v>
      </c>
      <c r="O45" s="292" t="s">
        <v>147</v>
      </c>
      <c r="P45" s="233"/>
      <c r="Q45" s="290">
        <v>41156</v>
      </c>
      <c r="R45" s="291"/>
      <c r="S45" s="118" t="s">
        <v>156</v>
      </c>
      <c r="T45" s="236" t="s">
        <v>147</v>
      </c>
      <c r="U45" s="236" t="s">
        <v>147</v>
      </c>
      <c r="V45" s="292"/>
      <c r="W45" s="233"/>
      <c r="X45" s="220">
        <v>41186</v>
      </c>
      <c r="Y45" s="227"/>
      <c r="Z45" s="310" t="s">
        <v>146</v>
      </c>
      <c r="AA45" s="222"/>
      <c r="AB45" s="222" t="s">
        <v>147</v>
      </c>
      <c r="AC45" s="243" t="s">
        <v>147</v>
      </c>
      <c r="AD45" s="233"/>
      <c r="AE45" s="290">
        <v>41217</v>
      </c>
      <c r="AF45" s="291"/>
      <c r="AG45" s="118" t="s">
        <v>150</v>
      </c>
      <c r="AH45" s="236"/>
      <c r="AI45" s="236" t="s">
        <v>147</v>
      </c>
      <c r="AJ45" s="292" t="s">
        <v>147</v>
      </c>
      <c r="AK45" s="271"/>
      <c r="AL45" s="290">
        <v>41247</v>
      </c>
      <c r="AM45" s="291"/>
      <c r="AN45" s="118" t="s">
        <v>156</v>
      </c>
      <c r="AO45" s="236" t="s">
        <v>147</v>
      </c>
      <c r="AP45" s="236"/>
      <c r="AQ45" s="292" t="s">
        <v>147</v>
      </c>
      <c r="AS45" s="1"/>
      <c r="AT45" s="1"/>
      <c r="AU45" s="1"/>
      <c r="AV45" s="1"/>
    </row>
    <row r="46" spans="1:49" ht="15.5" x14ac:dyDescent="0.35">
      <c r="C46" s="220">
        <v>41095</v>
      </c>
      <c r="D46" s="227"/>
      <c r="E46" s="310" t="s">
        <v>146</v>
      </c>
      <c r="F46" s="327" t="s">
        <v>148</v>
      </c>
      <c r="G46" s="327" t="s">
        <v>148</v>
      </c>
      <c r="H46" s="377" t="s">
        <v>148</v>
      </c>
      <c r="I46" s="233"/>
      <c r="J46" s="290">
        <v>41126</v>
      </c>
      <c r="K46" s="291"/>
      <c r="L46" s="118" t="s">
        <v>150</v>
      </c>
      <c r="M46" s="236" t="s">
        <v>147</v>
      </c>
      <c r="N46" s="236"/>
      <c r="O46" s="292" t="s">
        <v>147</v>
      </c>
      <c r="P46" s="233"/>
      <c r="Q46" s="290">
        <v>41157</v>
      </c>
      <c r="R46" s="291"/>
      <c r="S46" s="118" t="s">
        <v>151</v>
      </c>
      <c r="T46" s="236" t="s">
        <v>147</v>
      </c>
      <c r="U46" s="236"/>
      <c r="V46" s="292" t="s">
        <v>147</v>
      </c>
      <c r="W46" s="233"/>
      <c r="X46" s="290">
        <v>41187</v>
      </c>
      <c r="Y46" s="291"/>
      <c r="Z46" s="118" t="s">
        <v>152</v>
      </c>
      <c r="AA46" s="236" t="s">
        <v>147</v>
      </c>
      <c r="AB46" s="236" t="s">
        <v>147</v>
      </c>
      <c r="AC46" s="292"/>
      <c r="AD46" s="233"/>
      <c r="AE46" s="290">
        <v>41218</v>
      </c>
      <c r="AF46" s="291"/>
      <c r="AG46" s="118" t="s">
        <v>153</v>
      </c>
      <c r="AH46" s="236" t="s">
        <v>147</v>
      </c>
      <c r="AI46" s="236" t="s">
        <v>147</v>
      </c>
      <c r="AJ46" s="292"/>
      <c r="AK46" s="271"/>
      <c r="AL46" s="290">
        <v>41248</v>
      </c>
      <c r="AM46" s="291"/>
      <c r="AN46" s="118" t="s">
        <v>151</v>
      </c>
      <c r="AO46" s="236"/>
      <c r="AP46" s="236" t="s">
        <v>147</v>
      </c>
      <c r="AQ46" s="292" t="s">
        <v>147</v>
      </c>
      <c r="AS46" s="1"/>
      <c r="AT46" s="1"/>
      <c r="AU46" s="1"/>
      <c r="AV46" s="1"/>
    </row>
    <row r="47" spans="1:49" ht="15.5" x14ac:dyDescent="0.35">
      <c r="C47" s="290">
        <v>41096</v>
      </c>
      <c r="D47" s="293"/>
      <c r="E47" s="118" t="s">
        <v>152</v>
      </c>
      <c r="F47" s="236" t="s">
        <v>154</v>
      </c>
      <c r="G47" s="236" t="s">
        <v>154</v>
      </c>
      <c r="H47" s="292" t="s">
        <v>154</v>
      </c>
      <c r="I47" s="233"/>
      <c r="J47" s="290">
        <v>41127</v>
      </c>
      <c r="K47" s="293"/>
      <c r="L47" s="118" t="s">
        <v>153</v>
      </c>
      <c r="M47" s="236"/>
      <c r="N47" s="236" t="s">
        <v>147</v>
      </c>
      <c r="O47" s="292" t="s">
        <v>147</v>
      </c>
      <c r="P47" s="233"/>
      <c r="Q47" s="220">
        <v>41158</v>
      </c>
      <c r="R47" s="227"/>
      <c r="S47" s="310" t="s">
        <v>146</v>
      </c>
      <c r="T47" s="222" t="s">
        <v>147</v>
      </c>
      <c r="U47" s="222"/>
      <c r="V47" s="243" t="s">
        <v>147</v>
      </c>
      <c r="W47" s="233"/>
      <c r="X47" s="290">
        <v>41188</v>
      </c>
      <c r="Y47" s="293"/>
      <c r="Z47" s="118" t="s">
        <v>155</v>
      </c>
      <c r="AA47" s="236" t="s">
        <v>147</v>
      </c>
      <c r="AB47" s="236"/>
      <c r="AC47" s="292" t="s">
        <v>147</v>
      </c>
      <c r="AD47" s="233"/>
      <c r="AE47" s="290">
        <v>41219</v>
      </c>
      <c r="AF47" s="293"/>
      <c r="AG47" s="118" t="s">
        <v>156</v>
      </c>
      <c r="AH47" s="236" t="s">
        <v>147</v>
      </c>
      <c r="AI47" s="236" t="s">
        <v>147</v>
      </c>
      <c r="AJ47" s="292"/>
      <c r="AK47" s="271"/>
      <c r="AL47" s="220">
        <v>41249</v>
      </c>
      <c r="AM47" s="227"/>
      <c r="AN47" s="310" t="s">
        <v>146</v>
      </c>
      <c r="AO47" s="222"/>
      <c r="AP47" s="222" t="s">
        <v>147</v>
      </c>
      <c r="AQ47" s="243" t="s">
        <v>147</v>
      </c>
      <c r="AS47" s="1"/>
      <c r="AT47" s="1"/>
      <c r="AU47" s="1"/>
      <c r="AV47" s="1"/>
    </row>
    <row r="48" spans="1:49" ht="15.5" x14ac:dyDescent="0.35">
      <c r="C48" s="290">
        <v>41097</v>
      </c>
      <c r="D48" s="291"/>
      <c r="E48" s="118" t="s">
        <v>155</v>
      </c>
      <c r="F48" s="236" t="s">
        <v>154</v>
      </c>
      <c r="G48" s="236" t="s">
        <v>154</v>
      </c>
      <c r="H48" s="292" t="s">
        <v>154</v>
      </c>
      <c r="I48" s="233"/>
      <c r="J48" s="290">
        <v>41128</v>
      </c>
      <c r="K48" s="291"/>
      <c r="L48" s="118" t="s">
        <v>156</v>
      </c>
      <c r="M48" s="236"/>
      <c r="N48" s="236" t="s">
        <v>147</v>
      </c>
      <c r="O48" s="292" t="s">
        <v>147</v>
      </c>
      <c r="P48" s="233"/>
      <c r="Q48" s="290">
        <v>41159</v>
      </c>
      <c r="R48" s="291"/>
      <c r="S48" s="118" t="s">
        <v>152</v>
      </c>
      <c r="T48" s="236"/>
      <c r="U48" s="236" t="s">
        <v>147</v>
      </c>
      <c r="V48" s="292" t="s">
        <v>147</v>
      </c>
      <c r="W48" s="233"/>
      <c r="X48" s="290">
        <v>41189</v>
      </c>
      <c r="Y48" s="291"/>
      <c r="Z48" s="118" t="s">
        <v>150</v>
      </c>
      <c r="AA48" s="236" t="s">
        <v>147</v>
      </c>
      <c r="AB48" s="236"/>
      <c r="AC48" s="292" t="s">
        <v>147</v>
      </c>
      <c r="AD48" s="233"/>
      <c r="AE48" s="290">
        <v>41220</v>
      </c>
      <c r="AF48" s="291"/>
      <c r="AG48" s="118" t="s">
        <v>151</v>
      </c>
      <c r="AH48" s="236" t="s">
        <v>147</v>
      </c>
      <c r="AI48" s="236"/>
      <c r="AJ48" s="292" t="s">
        <v>147</v>
      </c>
      <c r="AK48" s="271"/>
      <c r="AL48" s="290">
        <v>41250</v>
      </c>
      <c r="AM48" s="291"/>
      <c r="AN48" s="118" t="s">
        <v>152</v>
      </c>
      <c r="AO48" s="236" t="s">
        <v>147</v>
      </c>
      <c r="AP48" s="236" t="s">
        <v>147</v>
      </c>
      <c r="AQ48" s="292"/>
      <c r="AS48" s="1"/>
      <c r="AT48" s="1"/>
      <c r="AU48" s="1"/>
      <c r="AV48" s="1"/>
    </row>
    <row r="49" spans="3:48" ht="15.5" x14ac:dyDescent="0.35">
      <c r="C49" s="290">
        <v>41098</v>
      </c>
      <c r="D49" s="291"/>
      <c r="E49" s="118" t="s">
        <v>150</v>
      </c>
      <c r="F49" s="236" t="s">
        <v>154</v>
      </c>
      <c r="G49" s="236" t="s">
        <v>154</v>
      </c>
      <c r="H49" s="292" t="s">
        <v>154</v>
      </c>
      <c r="I49" s="233"/>
      <c r="J49" s="290">
        <v>41129</v>
      </c>
      <c r="K49" s="291"/>
      <c r="L49" s="118" t="s">
        <v>151</v>
      </c>
      <c r="M49" s="236" t="s">
        <v>147</v>
      </c>
      <c r="N49" s="236" t="s">
        <v>147</v>
      </c>
      <c r="O49" s="292"/>
      <c r="P49" s="233"/>
      <c r="Q49" s="290">
        <v>41160</v>
      </c>
      <c r="R49" s="291"/>
      <c r="S49" s="118" t="s">
        <v>155</v>
      </c>
      <c r="T49" s="236" t="s">
        <v>147</v>
      </c>
      <c r="U49" s="236" t="s">
        <v>147</v>
      </c>
      <c r="V49" s="292"/>
      <c r="W49" s="233"/>
      <c r="X49" s="290">
        <v>41190</v>
      </c>
      <c r="Y49" s="291"/>
      <c r="Z49" s="118" t="s">
        <v>153</v>
      </c>
      <c r="AA49" s="236"/>
      <c r="AB49" s="236" t="s">
        <v>147</v>
      </c>
      <c r="AC49" s="292" t="s">
        <v>147</v>
      </c>
      <c r="AD49" s="233"/>
      <c r="AE49" s="220">
        <v>41221</v>
      </c>
      <c r="AF49" s="227"/>
      <c r="AG49" s="310" t="s">
        <v>146</v>
      </c>
      <c r="AH49" s="222" t="s">
        <v>147</v>
      </c>
      <c r="AI49" s="222"/>
      <c r="AJ49" s="243" t="s">
        <v>147</v>
      </c>
      <c r="AK49" s="271"/>
      <c r="AL49" s="290">
        <v>41251</v>
      </c>
      <c r="AM49" s="291"/>
      <c r="AN49" s="118" t="s">
        <v>155</v>
      </c>
      <c r="AO49" s="236" t="s">
        <v>147</v>
      </c>
      <c r="AP49" s="236"/>
      <c r="AQ49" s="292" t="s">
        <v>147</v>
      </c>
      <c r="AS49" s="1"/>
      <c r="AT49" s="1"/>
      <c r="AU49" s="1"/>
      <c r="AV49" s="1"/>
    </row>
    <row r="50" spans="3:48" ht="15.5" x14ac:dyDescent="0.35">
      <c r="C50" s="290">
        <v>41099</v>
      </c>
      <c r="D50" s="291"/>
      <c r="E50" s="118" t="s">
        <v>153</v>
      </c>
      <c r="F50" s="236" t="s">
        <v>154</v>
      </c>
      <c r="G50" s="236" t="s">
        <v>154</v>
      </c>
      <c r="H50" s="292" t="s">
        <v>154</v>
      </c>
      <c r="I50" s="233"/>
      <c r="J50" s="220">
        <v>41130</v>
      </c>
      <c r="K50" s="227"/>
      <c r="L50" s="310" t="s">
        <v>146</v>
      </c>
      <c r="M50" s="222" t="s">
        <v>147</v>
      </c>
      <c r="N50" s="222" t="s">
        <v>147</v>
      </c>
      <c r="O50" s="243"/>
      <c r="P50" s="233"/>
      <c r="Q50" s="290">
        <v>41161</v>
      </c>
      <c r="R50" s="291"/>
      <c r="S50" s="118" t="s">
        <v>150</v>
      </c>
      <c r="T50" s="236" t="s">
        <v>147</v>
      </c>
      <c r="U50" s="236" t="s">
        <v>147</v>
      </c>
      <c r="V50" s="292"/>
      <c r="W50" s="233"/>
      <c r="X50" s="290">
        <v>41191</v>
      </c>
      <c r="Y50" s="291"/>
      <c r="Z50" s="118" t="s">
        <v>156</v>
      </c>
      <c r="AA50" s="236"/>
      <c r="AB50" s="236" t="s">
        <v>147</v>
      </c>
      <c r="AC50" s="292" t="s">
        <v>147</v>
      </c>
      <c r="AD50" s="233"/>
      <c r="AE50" s="290">
        <v>41222</v>
      </c>
      <c r="AF50" s="291"/>
      <c r="AG50" s="118" t="s">
        <v>152</v>
      </c>
      <c r="AH50" s="236"/>
      <c r="AI50" s="236" t="s">
        <v>147</v>
      </c>
      <c r="AJ50" s="292" t="s">
        <v>147</v>
      </c>
      <c r="AK50" s="271"/>
      <c r="AL50" s="290">
        <v>41252</v>
      </c>
      <c r="AM50" s="291"/>
      <c r="AN50" s="118" t="s">
        <v>150</v>
      </c>
      <c r="AO50" s="236" t="s">
        <v>147</v>
      </c>
      <c r="AP50" s="236"/>
      <c r="AQ50" s="292" t="s">
        <v>147</v>
      </c>
      <c r="AS50" s="1"/>
      <c r="AT50" s="1"/>
      <c r="AU50" s="1"/>
      <c r="AV50" s="1"/>
    </row>
    <row r="51" spans="3:48" ht="15.5" x14ac:dyDescent="0.35">
      <c r="C51" s="290">
        <v>41100</v>
      </c>
      <c r="D51" s="291"/>
      <c r="E51" s="118" t="s">
        <v>156</v>
      </c>
      <c r="F51" s="236" t="s">
        <v>154</v>
      </c>
      <c r="G51" s="236" t="s">
        <v>154</v>
      </c>
      <c r="H51" s="292" t="s">
        <v>154</v>
      </c>
      <c r="I51" s="233"/>
      <c r="J51" s="290">
        <v>41131</v>
      </c>
      <c r="K51" s="291"/>
      <c r="L51" s="118" t="s">
        <v>152</v>
      </c>
      <c r="M51" s="236" t="s">
        <v>147</v>
      </c>
      <c r="N51" s="236"/>
      <c r="O51" s="292" t="s">
        <v>147</v>
      </c>
      <c r="P51" s="233"/>
      <c r="Q51" s="290">
        <v>41162</v>
      </c>
      <c r="R51" s="291"/>
      <c r="S51" s="118" t="s">
        <v>153</v>
      </c>
      <c r="T51" s="236" t="s">
        <v>147</v>
      </c>
      <c r="U51" s="236"/>
      <c r="V51" s="292" t="s">
        <v>147</v>
      </c>
      <c r="W51" s="233"/>
      <c r="X51" s="290">
        <v>41192</v>
      </c>
      <c r="Y51" s="291"/>
      <c r="Z51" s="118" t="s">
        <v>151</v>
      </c>
      <c r="AA51" s="236" t="s">
        <v>147</v>
      </c>
      <c r="AB51" s="236" t="s">
        <v>147</v>
      </c>
      <c r="AC51" s="292"/>
      <c r="AD51" s="233"/>
      <c r="AE51" s="290">
        <v>41223</v>
      </c>
      <c r="AF51" s="291"/>
      <c r="AG51" s="118" t="s">
        <v>155</v>
      </c>
      <c r="AH51" s="236" t="s">
        <v>147</v>
      </c>
      <c r="AI51" s="236" t="s">
        <v>147</v>
      </c>
      <c r="AJ51" s="292"/>
      <c r="AK51" s="271"/>
      <c r="AL51" s="290">
        <v>41253</v>
      </c>
      <c r="AM51" s="291"/>
      <c r="AN51" s="118" t="s">
        <v>153</v>
      </c>
      <c r="AO51" s="236"/>
      <c r="AP51" s="236" t="s">
        <v>147</v>
      </c>
      <c r="AQ51" s="292" t="s">
        <v>147</v>
      </c>
      <c r="AS51" s="1"/>
      <c r="AT51" s="1"/>
      <c r="AU51" s="1"/>
      <c r="AV51" s="1"/>
    </row>
    <row r="52" spans="3:48" ht="15.5" x14ac:dyDescent="0.35">
      <c r="C52" s="290">
        <v>41101</v>
      </c>
      <c r="D52" s="291"/>
      <c r="E52" s="118" t="s">
        <v>151</v>
      </c>
      <c r="F52" s="236" t="s">
        <v>154</v>
      </c>
      <c r="G52" s="236" t="s">
        <v>154</v>
      </c>
      <c r="H52" s="292" t="s">
        <v>154</v>
      </c>
      <c r="I52" s="233"/>
      <c r="J52" s="290">
        <v>41132</v>
      </c>
      <c r="K52" s="291"/>
      <c r="L52" s="118" t="s">
        <v>155</v>
      </c>
      <c r="M52" s="236"/>
      <c r="N52" s="236" t="s">
        <v>147</v>
      </c>
      <c r="O52" s="292" t="s">
        <v>147</v>
      </c>
      <c r="P52" s="233"/>
      <c r="Q52" s="290">
        <v>41163</v>
      </c>
      <c r="R52" s="291"/>
      <c r="S52" s="118" t="s">
        <v>156</v>
      </c>
      <c r="T52" s="236" t="s">
        <v>147</v>
      </c>
      <c r="U52" s="236"/>
      <c r="V52" s="292" t="s">
        <v>147</v>
      </c>
      <c r="W52" s="233"/>
      <c r="X52" s="220">
        <v>41193</v>
      </c>
      <c r="Y52" s="227"/>
      <c r="Z52" s="310" t="s">
        <v>146</v>
      </c>
      <c r="AA52" s="222" t="s">
        <v>147</v>
      </c>
      <c r="AB52" s="222" t="s">
        <v>147</v>
      </c>
      <c r="AC52" s="243"/>
      <c r="AD52" s="233"/>
      <c r="AE52" s="290">
        <v>41224</v>
      </c>
      <c r="AF52" s="291"/>
      <c r="AG52" s="118" t="s">
        <v>150</v>
      </c>
      <c r="AH52" s="236" t="s">
        <v>147</v>
      </c>
      <c r="AI52" s="236" t="s">
        <v>147</v>
      </c>
      <c r="AJ52" s="292"/>
      <c r="AK52" s="271"/>
      <c r="AL52" s="290">
        <v>41254</v>
      </c>
      <c r="AM52" s="291"/>
      <c r="AN52" s="118" t="s">
        <v>156</v>
      </c>
      <c r="AO52" s="236"/>
      <c r="AP52" s="236" t="s">
        <v>147</v>
      </c>
      <c r="AQ52" s="292" t="s">
        <v>147</v>
      </c>
      <c r="AS52" s="1"/>
      <c r="AT52" s="1"/>
      <c r="AU52" s="1"/>
      <c r="AV52" s="1"/>
    </row>
    <row r="53" spans="3:48" ht="15.5" x14ac:dyDescent="0.35">
      <c r="C53" s="220">
        <v>41102</v>
      </c>
      <c r="D53" s="227"/>
      <c r="E53" s="310" t="s">
        <v>146</v>
      </c>
      <c r="F53" s="327" t="s">
        <v>148</v>
      </c>
      <c r="G53" s="327" t="s">
        <v>148</v>
      </c>
      <c r="H53" s="377" t="s">
        <v>148</v>
      </c>
      <c r="I53" s="233"/>
      <c r="J53" s="290">
        <v>41133</v>
      </c>
      <c r="K53" s="291"/>
      <c r="L53" s="118" t="s">
        <v>150</v>
      </c>
      <c r="M53" s="236"/>
      <c r="N53" s="236" t="s">
        <v>147</v>
      </c>
      <c r="O53" s="292" t="s">
        <v>147</v>
      </c>
      <c r="P53" s="233"/>
      <c r="Q53" s="290">
        <v>41164</v>
      </c>
      <c r="R53" s="291"/>
      <c r="S53" s="118" t="s">
        <v>151</v>
      </c>
      <c r="T53" s="236"/>
      <c r="U53" s="236" t="s">
        <v>147</v>
      </c>
      <c r="V53" s="292" t="s">
        <v>147</v>
      </c>
      <c r="W53" s="233"/>
      <c r="X53" s="290">
        <v>41194</v>
      </c>
      <c r="Y53" s="291"/>
      <c r="Z53" s="118" t="s">
        <v>152</v>
      </c>
      <c r="AA53" s="236" t="s">
        <v>147</v>
      </c>
      <c r="AB53" s="236"/>
      <c r="AC53" s="292" t="s">
        <v>147</v>
      </c>
      <c r="AD53" s="233"/>
      <c r="AE53" s="290">
        <v>41225</v>
      </c>
      <c r="AF53" s="291"/>
      <c r="AG53" s="118" t="s">
        <v>153</v>
      </c>
      <c r="AH53" s="236" t="s">
        <v>147</v>
      </c>
      <c r="AI53" s="236"/>
      <c r="AJ53" s="292" t="s">
        <v>147</v>
      </c>
      <c r="AK53" s="271"/>
      <c r="AL53" s="290">
        <v>41255</v>
      </c>
      <c r="AM53" s="291"/>
      <c r="AN53" s="118" t="s">
        <v>151</v>
      </c>
      <c r="AO53" s="236" t="s">
        <v>147</v>
      </c>
      <c r="AP53" s="236" t="s">
        <v>147</v>
      </c>
      <c r="AQ53" s="292"/>
      <c r="AS53" s="1"/>
      <c r="AT53" s="1"/>
      <c r="AU53" s="1"/>
      <c r="AV53" s="1"/>
    </row>
    <row r="54" spans="3:48" ht="15.5" x14ac:dyDescent="0.35">
      <c r="C54" s="290">
        <v>41103</v>
      </c>
      <c r="D54" s="293"/>
      <c r="E54" s="118" t="s">
        <v>152</v>
      </c>
      <c r="F54" s="236" t="s">
        <v>154</v>
      </c>
      <c r="G54" s="236" t="s">
        <v>154</v>
      </c>
      <c r="H54" s="292" t="s">
        <v>154</v>
      </c>
      <c r="I54" s="233"/>
      <c r="J54" s="290">
        <v>41134</v>
      </c>
      <c r="K54" s="293"/>
      <c r="L54" s="118" t="s">
        <v>153</v>
      </c>
      <c r="M54" s="236" t="s">
        <v>147</v>
      </c>
      <c r="N54" s="236" t="s">
        <v>147</v>
      </c>
      <c r="O54" s="292"/>
      <c r="P54" s="233"/>
      <c r="Q54" s="220">
        <v>41165</v>
      </c>
      <c r="R54" s="227"/>
      <c r="S54" s="310" t="s">
        <v>146</v>
      </c>
      <c r="T54" s="222"/>
      <c r="U54" s="222" t="s">
        <v>147</v>
      </c>
      <c r="V54" s="243" t="s">
        <v>147</v>
      </c>
      <c r="W54" s="233"/>
      <c r="X54" s="290">
        <v>41195</v>
      </c>
      <c r="Y54" s="293"/>
      <c r="Z54" s="118" t="s">
        <v>155</v>
      </c>
      <c r="AA54" s="236"/>
      <c r="AB54" s="236" t="s">
        <v>147</v>
      </c>
      <c r="AC54" s="292" t="s">
        <v>147</v>
      </c>
      <c r="AD54" s="233"/>
      <c r="AE54" s="290">
        <v>41226</v>
      </c>
      <c r="AF54" s="293"/>
      <c r="AG54" s="118" t="s">
        <v>156</v>
      </c>
      <c r="AH54" s="236" t="s">
        <v>147</v>
      </c>
      <c r="AI54" s="236"/>
      <c r="AJ54" s="292" t="s">
        <v>147</v>
      </c>
      <c r="AK54" s="271"/>
      <c r="AL54" s="220">
        <v>41256</v>
      </c>
      <c r="AM54" s="227"/>
      <c r="AN54" s="310" t="s">
        <v>146</v>
      </c>
      <c r="AO54" s="222" t="s">
        <v>147</v>
      </c>
      <c r="AP54" s="222" t="s">
        <v>147</v>
      </c>
      <c r="AQ54" s="243"/>
      <c r="AS54" s="1"/>
      <c r="AT54" s="1"/>
      <c r="AU54" s="1"/>
      <c r="AV54" s="1"/>
    </row>
    <row r="55" spans="3:48" ht="15.5" x14ac:dyDescent="0.35">
      <c r="C55" s="290">
        <v>41104</v>
      </c>
      <c r="D55" s="291"/>
      <c r="E55" s="118" t="s">
        <v>155</v>
      </c>
      <c r="F55" s="236" t="s">
        <v>154</v>
      </c>
      <c r="G55" s="236" t="s">
        <v>154</v>
      </c>
      <c r="H55" s="292" t="s">
        <v>154</v>
      </c>
      <c r="I55" s="233"/>
      <c r="J55" s="290">
        <v>41135</v>
      </c>
      <c r="K55" s="291"/>
      <c r="L55" s="118" t="s">
        <v>156</v>
      </c>
      <c r="M55" s="236" t="s">
        <v>147</v>
      </c>
      <c r="N55" s="236" t="s">
        <v>147</v>
      </c>
      <c r="O55" s="292"/>
      <c r="P55" s="233"/>
      <c r="Q55" s="290">
        <v>41166</v>
      </c>
      <c r="R55" s="291"/>
      <c r="S55" s="118" t="s">
        <v>152</v>
      </c>
      <c r="T55" s="236" t="s">
        <v>147</v>
      </c>
      <c r="U55" s="236" t="s">
        <v>147</v>
      </c>
      <c r="V55" s="292"/>
      <c r="W55" s="233"/>
      <c r="X55" s="290">
        <v>41196</v>
      </c>
      <c r="Y55" s="291"/>
      <c r="Z55" s="118" t="s">
        <v>150</v>
      </c>
      <c r="AA55" s="236"/>
      <c r="AB55" s="236" t="s">
        <v>147</v>
      </c>
      <c r="AC55" s="292" t="s">
        <v>147</v>
      </c>
      <c r="AD55" s="233"/>
      <c r="AE55" s="290">
        <v>41227</v>
      </c>
      <c r="AF55" s="291"/>
      <c r="AG55" s="118" t="s">
        <v>151</v>
      </c>
      <c r="AH55" s="236"/>
      <c r="AI55" s="236" t="s">
        <v>147</v>
      </c>
      <c r="AJ55" s="292" t="s">
        <v>147</v>
      </c>
      <c r="AK55" s="271"/>
      <c r="AL55" s="290">
        <v>41257</v>
      </c>
      <c r="AM55" s="291"/>
      <c r="AN55" s="118" t="s">
        <v>152</v>
      </c>
      <c r="AO55" s="236" t="s">
        <v>147</v>
      </c>
      <c r="AP55" s="236"/>
      <c r="AQ55" s="292" t="s">
        <v>147</v>
      </c>
      <c r="AS55" s="1"/>
      <c r="AT55" s="1"/>
      <c r="AU55" s="1"/>
      <c r="AV55" s="1"/>
    </row>
    <row r="56" spans="3:48" ht="15.5" x14ac:dyDescent="0.35">
      <c r="C56" s="290">
        <v>41105</v>
      </c>
      <c r="D56" s="291"/>
      <c r="E56" s="118" t="s">
        <v>150</v>
      </c>
      <c r="F56" s="236" t="s">
        <v>154</v>
      </c>
      <c r="G56" s="236" t="s">
        <v>154</v>
      </c>
      <c r="H56" s="292" t="s">
        <v>154</v>
      </c>
      <c r="I56" s="233"/>
      <c r="J56" s="290">
        <v>41136</v>
      </c>
      <c r="K56" s="291"/>
      <c r="L56" s="118" t="s">
        <v>151</v>
      </c>
      <c r="M56" s="236" t="s">
        <v>147</v>
      </c>
      <c r="N56" s="236"/>
      <c r="O56" s="292" t="s">
        <v>147</v>
      </c>
      <c r="P56" s="233"/>
      <c r="Q56" s="290">
        <v>41167</v>
      </c>
      <c r="R56" s="291"/>
      <c r="S56" s="118" t="s">
        <v>155</v>
      </c>
      <c r="T56" s="236" t="s">
        <v>147</v>
      </c>
      <c r="U56" s="236"/>
      <c r="V56" s="292" t="s">
        <v>147</v>
      </c>
      <c r="W56" s="233"/>
      <c r="X56" s="290">
        <v>41197</v>
      </c>
      <c r="Y56" s="291"/>
      <c r="Z56" s="118" t="s">
        <v>153</v>
      </c>
      <c r="AA56" s="236" t="s">
        <v>147</v>
      </c>
      <c r="AB56" s="236" t="s">
        <v>147</v>
      </c>
      <c r="AC56" s="292"/>
      <c r="AD56" s="233"/>
      <c r="AE56" s="220">
        <v>41228</v>
      </c>
      <c r="AF56" s="227"/>
      <c r="AG56" s="310" t="s">
        <v>146</v>
      </c>
      <c r="AH56" s="222"/>
      <c r="AI56" s="222" t="s">
        <v>147</v>
      </c>
      <c r="AJ56" s="243" t="s">
        <v>147</v>
      </c>
      <c r="AK56" s="271"/>
      <c r="AL56" s="290">
        <v>41258</v>
      </c>
      <c r="AM56" s="291"/>
      <c r="AN56" s="118" t="s">
        <v>155</v>
      </c>
      <c r="AO56" s="236"/>
      <c r="AP56" s="236" t="s">
        <v>147</v>
      </c>
      <c r="AQ56" s="292" t="s">
        <v>147</v>
      </c>
      <c r="AS56" s="1"/>
      <c r="AT56" s="1"/>
      <c r="AU56" s="1"/>
      <c r="AV56" s="1"/>
    </row>
    <row r="57" spans="3:48" ht="15.5" x14ac:dyDescent="0.35">
      <c r="C57" s="290">
        <v>41106</v>
      </c>
      <c r="D57" s="291"/>
      <c r="E57" s="118" t="s">
        <v>153</v>
      </c>
      <c r="F57" s="236" t="s">
        <v>154</v>
      </c>
      <c r="G57" s="236" t="s">
        <v>154</v>
      </c>
      <c r="H57" s="292" t="s">
        <v>154</v>
      </c>
      <c r="I57" s="233"/>
      <c r="J57" s="220">
        <v>41137</v>
      </c>
      <c r="K57" s="227"/>
      <c r="L57" s="310" t="s">
        <v>146</v>
      </c>
      <c r="M57" s="222" t="s">
        <v>147</v>
      </c>
      <c r="N57" s="222"/>
      <c r="O57" s="243" t="s">
        <v>147</v>
      </c>
      <c r="P57" s="233"/>
      <c r="Q57" s="290">
        <v>41168</v>
      </c>
      <c r="R57" s="291"/>
      <c r="S57" s="118" t="s">
        <v>150</v>
      </c>
      <c r="T57" s="236" t="s">
        <v>147</v>
      </c>
      <c r="U57" s="236"/>
      <c r="V57" s="292" t="s">
        <v>147</v>
      </c>
      <c r="W57" s="233"/>
      <c r="X57" s="290">
        <v>41198</v>
      </c>
      <c r="Y57" s="291"/>
      <c r="Z57" s="118" t="s">
        <v>156</v>
      </c>
      <c r="AA57" s="236" t="s">
        <v>147</v>
      </c>
      <c r="AB57" s="236" t="s">
        <v>147</v>
      </c>
      <c r="AC57" s="292"/>
      <c r="AD57" s="233"/>
      <c r="AE57" s="290">
        <v>41229</v>
      </c>
      <c r="AF57" s="291"/>
      <c r="AG57" s="118" t="s">
        <v>152</v>
      </c>
      <c r="AH57" s="236" t="s">
        <v>147</v>
      </c>
      <c r="AI57" s="236" t="s">
        <v>147</v>
      </c>
      <c r="AJ57" s="292"/>
      <c r="AK57" s="271"/>
      <c r="AL57" s="290">
        <v>41259</v>
      </c>
      <c r="AM57" s="291"/>
      <c r="AN57" s="118" t="s">
        <v>150</v>
      </c>
      <c r="AO57" s="236"/>
      <c r="AP57" s="236" t="s">
        <v>147</v>
      </c>
      <c r="AQ57" s="292" t="s">
        <v>147</v>
      </c>
      <c r="AS57" s="1"/>
      <c r="AT57" s="1"/>
      <c r="AU57" s="1"/>
      <c r="AV57" s="1"/>
    </row>
    <row r="58" spans="3:48" ht="15.5" x14ac:dyDescent="0.35">
      <c r="C58" s="290">
        <v>41107</v>
      </c>
      <c r="D58" s="291"/>
      <c r="E58" s="118" t="s">
        <v>156</v>
      </c>
      <c r="F58" s="236" t="s">
        <v>154</v>
      </c>
      <c r="G58" s="236" t="s">
        <v>154</v>
      </c>
      <c r="H58" s="292" t="s">
        <v>154</v>
      </c>
      <c r="I58" s="233"/>
      <c r="J58" s="290">
        <v>41138</v>
      </c>
      <c r="K58" s="291"/>
      <c r="L58" s="118" t="s">
        <v>152</v>
      </c>
      <c r="M58" s="236"/>
      <c r="N58" s="236" t="s">
        <v>147</v>
      </c>
      <c r="O58" s="292" t="s">
        <v>147</v>
      </c>
      <c r="P58" s="233"/>
      <c r="Q58" s="290">
        <v>41169</v>
      </c>
      <c r="R58" s="291"/>
      <c r="S58" s="118" t="s">
        <v>153</v>
      </c>
      <c r="T58" s="236"/>
      <c r="U58" s="236" t="s">
        <v>147</v>
      </c>
      <c r="V58" s="292" t="s">
        <v>147</v>
      </c>
      <c r="W58" s="233"/>
      <c r="X58" s="290">
        <v>41199</v>
      </c>
      <c r="Y58" s="291"/>
      <c r="Z58" s="118" t="s">
        <v>151</v>
      </c>
      <c r="AA58" s="236" t="s">
        <v>147</v>
      </c>
      <c r="AB58" s="236"/>
      <c r="AC58" s="292" t="s">
        <v>147</v>
      </c>
      <c r="AD58" s="233"/>
      <c r="AE58" s="290">
        <v>41230</v>
      </c>
      <c r="AF58" s="291"/>
      <c r="AG58" s="118" t="s">
        <v>155</v>
      </c>
      <c r="AH58" s="236" t="s">
        <v>147</v>
      </c>
      <c r="AI58" s="236"/>
      <c r="AJ58" s="292" t="s">
        <v>147</v>
      </c>
      <c r="AK58" s="271"/>
      <c r="AL58" s="290">
        <v>41260</v>
      </c>
      <c r="AM58" s="291"/>
      <c r="AN58" s="118" t="s">
        <v>153</v>
      </c>
      <c r="AO58" s="236" t="s">
        <v>147</v>
      </c>
      <c r="AP58" s="236" t="s">
        <v>147</v>
      </c>
      <c r="AQ58" s="292"/>
      <c r="AS58" s="1"/>
      <c r="AT58" s="1"/>
      <c r="AU58" s="1"/>
      <c r="AV58" s="1"/>
    </row>
    <row r="59" spans="3:48" ht="15.5" x14ac:dyDescent="0.35">
      <c r="C59" s="290">
        <v>41108</v>
      </c>
      <c r="D59" s="291"/>
      <c r="E59" s="118" t="s">
        <v>151</v>
      </c>
      <c r="F59" s="236" t="s">
        <v>154</v>
      </c>
      <c r="G59" s="236" t="s">
        <v>154</v>
      </c>
      <c r="H59" s="292" t="s">
        <v>154</v>
      </c>
      <c r="I59" s="233"/>
      <c r="J59" s="290">
        <v>41139</v>
      </c>
      <c r="K59" s="291"/>
      <c r="L59" s="118" t="s">
        <v>155</v>
      </c>
      <c r="M59" s="236" t="s">
        <v>147</v>
      </c>
      <c r="N59" s="236" t="s">
        <v>147</v>
      </c>
      <c r="O59" s="292"/>
      <c r="P59" s="233"/>
      <c r="Q59" s="290">
        <v>41170</v>
      </c>
      <c r="R59" s="291"/>
      <c r="S59" s="118" t="s">
        <v>156</v>
      </c>
      <c r="T59" s="236"/>
      <c r="U59" s="236" t="s">
        <v>147</v>
      </c>
      <c r="V59" s="292" t="s">
        <v>147</v>
      </c>
      <c r="W59" s="233"/>
      <c r="X59" s="220">
        <v>41200</v>
      </c>
      <c r="Y59" s="227"/>
      <c r="Z59" s="310" t="s">
        <v>146</v>
      </c>
      <c r="AA59" s="222" t="s">
        <v>147</v>
      </c>
      <c r="AB59" s="222"/>
      <c r="AC59" s="243" t="s">
        <v>147</v>
      </c>
      <c r="AD59" s="233"/>
      <c r="AE59" s="290">
        <v>41231</v>
      </c>
      <c r="AF59" s="291"/>
      <c r="AG59" s="118" t="s">
        <v>150</v>
      </c>
      <c r="AH59" s="236" t="s">
        <v>147</v>
      </c>
      <c r="AI59" s="236"/>
      <c r="AJ59" s="292" t="s">
        <v>147</v>
      </c>
      <c r="AK59" s="271"/>
      <c r="AL59" s="290">
        <v>41261</v>
      </c>
      <c r="AM59" s="291"/>
      <c r="AN59" s="118" t="s">
        <v>156</v>
      </c>
      <c r="AO59" s="236" t="s">
        <v>147</v>
      </c>
      <c r="AP59" s="236" t="s">
        <v>147</v>
      </c>
      <c r="AQ59" s="292"/>
      <c r="AS59" s="1"/>
      <c r="AT59" s="1"/>
      <c r="AU59" s="1"/>
      <c r="AV59" s="1"/>
    </row>
    <row r="60" spans="3:48" ht="15.5" x14ac:dyDescent="0.35">
      <c r="C60" s="220">
        <v>41109</v>
      </c>
      <c r="D60" s="227"/>
      <c r="E60" s="310" t="s">
        <v>146</v>
      </c>
      <c r="F60" s="327" t="s">
        <v>148</v>
      </c>
      <c r="G60" s="327" t="s">
        <v>148</v>
      </c>
      <c r="H60" s="377" t="s">
        <v>148</v>
      </c>
      <c r="I60" s="233"/>
      <c r="J60" s="290">
        <v>41140</v>
      </c>
      <c r="K60" s="291"/>
      <c r="L60" s="118" t="s">
        <v>150</v>
      </c>
      <c r="M60" s="236" t="s">
        <v>147</v>
      </c>
      <c r="N60" s="236" t="s">
        <v>147</v>
      </c>
      <c r="O60" s="292"/>
      <c r="P60" s="233"/>
      <c r="Q60" s="290">
        <v>41171</v>
      </c>
      <c r="R60" s="291"/>
      <c r="S60" s="118" t="s">
        <v>151</v>
      </c>
      <c r="T60" s="236" t="s">
        <v>147</v>
      </c>
      <c r="U60" s="236" t="s">
        <v>147</v>
      </c>
      <c r="V60" s="292"/>
      <c r="W60" s="233"/>
      <c r="X60" s="290">
        <v>41201</v>
      </c>
      <c r="Y60" s="291"/>
      <c r="Z60" s="118" t="s">
        <v>152</v>
      </c>
      <c r="AA60" s="236"/>
      <c r="AB60" s="236" t="s">
        <v>147</v>
      </c>
      <c r="AC60" s="292" t="s">
        <v>147</v>
      </c>
      <c r="AD60" s="233"/>
      <c r="AE60" s="290">
        <v>41232</v>
      </c>
      <c r="AF60" s="291"/>
      <c r="AG60" s="118" t="s">
        <v>153</v>
      </c>
      <c r="AH60" s="236"/>
      <c r="AI60" s="236" t="s">
        <v>147</v>
      </c>
      <c r="AJ60" s="292" t="s">
        <v>147</v>
      </c>
      <c r="AK60" s="271"/>
      <c r="AL60" s="290">
        <v>41262</v>
      </c>
      <c r="AM60" s="291"/>
      <c r="AN60" s="118" t="s">
        <v>151</v>
      </c>
      <c r="AO60" s="236" t="s">
        <v>147</v>
      </c>
      <c r="AP60" s="236"/>
      <c r="AQ60" s="292" t="s">
        <v>147</v>
      </c>
      <c r="AS60" s="1"/>
      <c r="AT60" s="1"/>
      <c r="AU60" s="1"/>
      <c r="AV60" s="1"/>
    </row>
    <row r="61" spans="3:48" ht="15.5" x14ac:dyDescent="0.35">
      <c r="C61" s="290">
        <v>41110</v>
      </c>
      <c r="D61" s="293"/>
      <c r="E61" s="118" t="s">
        <v>152</v>
      </c>
      <c r="F61" s="236" t="s">
        <v>154</v>
      </c>
      <c r="G61" s="236" t="s">
        <v>154</v>
      </c>
      <c r="H61" s="292" t="s">
        <v>154</v>
      </c>
      <c r="I61" s="233"/>
      <c r="J61" s="290">
        <v>41141</v>
      </c>
      <c r="K61" s="293"/>
      <c r="L61" s="118" t="s">
        <v>153</v>
      </c>
      <c r="M61" s="236" t="s">
        <v>147</v>
      </c>
      <c r="N61" s="236"/>
      <c r="O61" s="292" t="s">
        <v>147</v>
      </c>
      <c r="P61" s="233"/>
      <c r="Q61" s="220">
        <v>41172</v>
      </c>
      <c r="R61" s="227"/>
      <c r="S61" s="310" t="s">
        <v>146</v>
      </c>
      <c r="T61" s="222" t="s">
        <v>147</v>
      </c>
      <c r="U61" s="222" t="s">
        <v>147</v>
      </c>
      <c r="V61" s="243"/>
      <c r="W61" s="233"/>
      <c r="X61" s="290">
        <v>41202</v>
      </c>
      <c r="Y61" s="293"/>
      <c r="Z61" s="118" t="s">
        <v>155</v>
      </c>
      <c r="AA61" s="236" t="s">
        <v>147</v>
      </c>
      <c r="AB61" s="236" t="s">
        <v>147</v>
      </c>
      <c r="AC61" s="292"/>
      <c r="AD61" s="233"/>
      <c r="AE61" s="290">
        <v>41233</v>
      </c>
      <c r="AF61" s="293"/>
      <c r="AG61" s="118" t="s">
        <v>156</v>
      </c>
      <c r="AH61" s="236"/>
      <c r="AI61" s="236" t="s">
        <v>147</v>
      </c>
      <c r="AJ61" s="292" t="s">
        <v>147</v>
      </c>
      <c r="AK61" s="271"/>
      <c r="AL61" s="220">
        <v>41263</v>
      </c>
      <c r="AM61" s="227"/>
      <c r="AN61" s="310" t="s">
        <v>146</v>
      </c>
      <c r="AO61" s="222" t="s">
        <v>147</v>
      </c>
      <c r="AP61" s="222"/>
      <c r="AQ61" s="243" t="s">
        <v>147</v>
      </c>
      <c r="AS61" s="1"/>
      <c r="AT61" s="1"/>
      <c r="AU61" s="1"/>
      <c r="AV61" s="1"/>
    </row>
    <row r="62" spans="3:48" ht="15.5" x14ac:dyDescent="0.35">
      <c r="C62" s="290">
        <v>41111</v>
      </c>
      <c r="D62" s="291"/>
      <c r="E62" s="118" t="s">
        <v>155</v>
      </c>
      <c r="F62" s="236" t="s">
        <v>154</v>
      </c>
      <c r="G62" s="236" t="s">
        <v>154</v>
      </c>
      <c r="H62" s="292" t="s">
        <v>154</v>
      </c>
      <c r="I62" s="233"/>
      <c r="J62" s="290">
        <v>41142</v>
      </c>
      <c r="K62" s="291"/>
      <c r="L62" s="118" t="s">
        <v>156</v>
      </c>
      <c r="M62" s="236" t="s">
        <v>147</v>
      </c>
      <c r="N62" s="236"/>
      <c r="O62" s="292" t="s">
        <v>147</v>
      </c>
      <c r="P62" s="233"/>
      <c r="Q62" s="290">
        <v>41173</v>
      </c>
      <c r="R62" s="291"/>
      <c r="S62" s="118" t="s">
        <v>152</v>
      </c>
      <c r="T62" s="236" t="s">
        <v>147</v>
      </c>
      <c r="U62" s="236"/>
      <c r="V62" s="292" t="s">
        <v>147</v>
      </c>
      <c r="W62" s="233"/>
      <c r="X62" s="290">
        <v>41203</v>
      </c>
      <c r="Y62" s="291"/>
      <c r="Z62" s="118" t="s">
        <v>150</v>
      </c>
      <c r="AA62" s="236" t="s">
        <v>147</v>
      </c>
      <c r="AB62" s="236" t="s">
        <v>147</v>
      </c>
      <c r="AC62" s="292"/>
      <c r="AD62" s="233"/>
      <c r="AE62" s="290">
        <v>41234</v>
      </c>
      <c r="AF62" s="291"/>
      <c r="AG62" s="118" t="s">
        <v>151</v>
      </c>
      <c r="AH62" s="236" t="s">
        <v>147</v>
      </c>
      <c r="AI62" s="236" t="s">
        <v>147</v>
      </c>
      <c r="AJ62" s="292"/>
      <c r="AK62" s="271"/>
      <c r="AL62" s="290">
        <v>41264</v>
      </c>
      <c r="AM62" s="291"/>
      <c r="AN62" s="118" t="s">
        <v>152</v>
      </c>
      <c r="AO62" s="236"/>
      <c r="AP62" s="236" t="s">
        <v>147</v>
      </c>
      <c r="AQ62" s="292" t="s">
        <v>147</v>
      </c>
      <c r="AS62" s="1"/>
      <c r="AT62" s="1"/>
      <c r="AU62" s="1"/>
      <c r="AV62" s="1"/>
    </row>
    <row r="63" spans="3:48" ht="15.5" x14ac:dyDescent="0.35">
      <c r="C63" s="290">
        <v>41112</v>
      </c>
      <c r="D63" s="291"/>
      <c r="E63" s="118" t="s">
        <v>150</v>
      </c>
      <c r="F63" s="236" t="s">
        <v>154</v>
      </c>
      <c r="G63" s="236" t="s">
        <v>154</v>
      </c>
      <c r="H63" s="292" t="s">
        <v>154</v>
      </c>
      <c r="I63" s="233"/>
      <c r="J63" s="290">
        <v>41143</v>
      </c>
      <c r="K63" s="291"/>
      <c r="L63" s="118" t="s">
        <v>151</v>
      </c>
      <c r="M63" s="236"/>
      <c r="N63" s="236" t="s">
        <v>147</v>
      </c>
      <c r="O63" s="292" t="s">
        <v>147</v>
      </c>
      <c r="P63" s="233"/>
      <c r="Q63" s="290">
        <v>41174</v>
      </c>
      <c r="R63" s="291"/>
      <c r="S63" s="118" t="s">
        <v>155</v>
      </c>
      <c r="T63" s="236"/>
      <c r="U63" s="236" t="s">
        <v>147</v>
      </c>
      <c r="V63" s="292" t="s">
        <v>147</v>
      </c>
      <c r="W63" s="233"/>
      <c r="X63" s="290">
        <v>41204</v>
      </c>
      <c r="Y63" s="291"/>
      <c r="Z63" s="118" t="s">
        <v>153</v>
      </c>
      <c r="AA63" s="236" t="s">
        <v>147</v>
      </c>
      <c r="AB63" s="236"/>
      <c r="AC63" s="292" t="s">
        <v>147</v>
      </c>
      <c r="AD63" s="233"/>
      <c r="AE63" s="220">
        <v>41235</v>
      </c>
      <c r="AF63" s="227"/>
      <c r="AG63" s="310" t="s">
        <v>146</v>
      </c>
      <c r="AH63" s="222" t="s">
        <v>147</v>
      </c>
      <c r="AI63" s="222" t="s">
        <v>147</v>
      </c>
      <c r="AJ63" s="243"/>
      <c r="AK63" s="271"/>
      <c r="AL63" s="290">
        <v>41265</v>
      </c>
      <c r="AM63" s="291"/>
      <c r="AN63" s="118" t="s">
        <v>155</v>
      </c>
      <c r="AO63" s="236" t="s">
        <v>147</v>
      </c>
      <c r="AP63" s="236" t="s">
        <v>147</v>
      </c>
      <c r="AQ63" s="292"/>
      <c r="AS63" s="1"/>
      <c r="AT63" s="1"/>
      <c r="AU63" s="1"/>
      <c r="AV63" s="1"/>
    </row>
    <row r="64" spans="3:48" ht="15.5" x14ac:dyDescent="0.35">
      <c r="C64" s="290">
        <v>41113</v>
      </c>
      <c r="D64" s="291"/>
      <c r="E64" s="118" t="s">
        <v>153</v>
      </c>
      <c r="F64" s="236" t="s">
        <v>154</v>
      </c>
      <c r="G64" s="236" t="s">
        <v>154</v>
      </c>
      <c r="H64" s="292" t="s">
        <v>154</v>
      </c>
      <c r="I64" s="233"/>
      <c r="J64" s="220">
        <v>41144</v>
      </c>
      <c r="K64" s="227"/>
      <c r="L64" s="310" t="s">
        <v>146</v>
      </c>
      <c r="M64" s="222"/>
      <c r="N64" s="222" t="s">
        <v>147</v>
      </c>
      <c r="O64" s="243" t="s">
        <v>147</v>
      </c>
      <c r="P64" s="233"/>
      <c r="Q64" s="290">
        <v>41175</v>
      </c>
      <c r="R64" s="291"/>
      <c r="S64" s="118" t="s">
        <v>150</v>
      </c>
      <c r="T64" s="236"/>
      <c r="U64" s="236" t="s">
        <v>147</v>
      </c>
      <c r="V64" s="292" t="s">
        <v>147</v>
      </c>
      <c r="W64" s="233"/>
      <c r="X64" s="290">
        <v>41205</v>
      </c>
      <c r="Y64" s="291"/>
      <c r="Z64" s="118" t="s">
        <v>156</v>
      </c>
      <c r="AA64" s="236" t="s">
        <v>147</v>
      </c>
      <c r="AB64" s="236"/>
      <c r="AC64" s="292" t="s">
        <v>147</v>
      </c>
      <c r="AD64" s="233"/>
      <c r="AE64" s="290">
        <v>41236</v>
      </c>
      <c r="AF64" s="291"/>
      <c r="AG64" s="118" t="s">
        <v>152</v>
      </c>
      <c r="AH64" s="236" t="s">
        <v>147</v>
      </c>
      <c r="AI64" s="236"/>
      <c r="AJ64" s="292" t="s">
        <v>147</v>
      </c>
      <c r="AK64" s="271"/>
      <c r="AL64" s="290">
        <v>41266</v>
      </c>
      <c r="AM64" s="291"/>
      <c r="AN64" s="118" t="s">
        <v>150</v>
      </c>
      <c r="AO64" s="236" t="s">
        <v>147</v>
      </c>
      <c r="AP64" s="236" t="s">
        <v>147</v>
      </c>
      <c r="AQ64" s="292"/>
      <c r="AS64" s="1"/>
      <c r="AT64" s="1"/>
      <c r="AU64" s="1"/>
      <c r="AV64" s="1"/>
    </row>
    <row r="65" spans="2:48" ht="15.5" x14ac:dyDescent="0.35">
      <c r="C65" s="290">
        <v>41114</v>
      </c>
      <c r="D65" s="291"/>
      <c r="E65" s="118" t="s">
        <v>156</v>
      </c>
      <c r="F65" s="236" t="s">
        <v>154</v>
      </c>
      <c r="G65" s="236" t="s">
        <v>154</v>
      </c>
      <c r="H65" s="292" t="s">
        <v>154</v>
      </c>
      <c r="I65" s="233"/>
      <c r="J65" s="290">
        <v>41145</v>
      </c>
      <c r="K65" s="291"/>
      <c r="L65" s="118" t="s">
        <v>152</v>
      </c>
      <c r="M65" s="236" t="s">
        <v>147</v>
      </c>
      <c r="N65" s="236" t="s">
        <v>147</v>
      </c>
      <c r="O65" s="292"/>
      <c r="P65" s="233"/>
      <c r="Q65" s="290">
        <v>41176</v>
      </c>
      <c r="R65" s="291"/>
      <c r="S65" s="118" t="s">
        <v>153</v>
      </c>
      <c r="T65" s="236" t="s">
        <v>147</v>
      </c>
      <c r="U65" s="236" t="s">
        <v>147</v>
      </c>
      <c r="V65" s="292"/>
      <c r="W65" s="233"/>
      <c r="X65" s="290">
        <v>41206</v>
      </c>
      <c r="Y65" s="291"/>
      <c r="Z65" s="118" t="s">
        <v>151</v>
      </c>
      <c r="AA65" s="236"/>
      <c r="AB65" s="236" t="s">
        <v>147</v>
      </c>
      <c r="AC65" s="292" t="s">
        <v>147</v>
      </c>
      <c r="AD65" s="233"/>
      <c r="AE65" s="290">
        <v>41237</v>
      </c>
      <c r="AF65" s="291"/>
      <c r="AG65" s="118" t="s">
        <v>155</v>
      </c>
      <c r="AH65" s="236"/>
      <c r="AI65" s="236" t="s">
        <v>147</v>
      </c>
      <c r="AJ65" s="292" t="s">
        <v>147</v>
      </c>
      <c r="AK65" s="271"/>
      <c r="AL65" s="220">
        <v>41267</v>
      </c>
      <c r="AM65" s="221"/>
      <c r="AN65" s="310" t="s">
        <v>153</v>
      </c>
      <c r="AO65" s="222" t="s">
        <v>147</v>
      </c>
      <c r="AP65" s="222"/>
      <c r="AQ65" s="243" t="s">
        <v>147</v>
      </c>
      <c r="AS65" s="1"/>
      <c r="AT65" s="1"/>
      <c r="AU65" s="1"/>
      <c r="AV65" s="1"/>
    </row>
    <row r="66" spans="2:48" ht="15.5" x14ac:dyDescent="0.35">
      <c r="C66" s="290">
        <v>41115</v>
      </c>
      <c r="D66" s="291"/>
      <c r="E66" s="118" t="s">
        <v>151</v>
      </c>
      <c r="F66" s="236" t="s">
        <v>154</v>
      </c>
      <c r="G66" s="236" t="s">
        <v>154</v>
      </c>
      <c r="H66" s="292" t="s">
        <v>154</v>
      </c>
      <c r="I66" s="233"/>
      <c r="J66" s="290">
        <v>41146</v>
      </c>
      <c r="K66" s="291"/>
      <c r="L66" s="118" t="s">
        <v>155</v>
      </c>
      <c r="M66" s="236" t="s">
        <v>147</v>
      </c>
      <c r="N66" s="236"/>
      <c r="O66" s="292" t="s">
        <v>147</v>
      </c>
      <c r="P66" s="233"/>
      <c r="Q66" s="290">
        <v>41177</v>
      </c>
      <c r="R66" s="291"/>
      <c r="S66" s="118" t="s">
        <v>156</v>
      </c>
      <c r="T66" s="236" t="s">
        <v>147</v>
      </c>
      <c r="U66" s="236" t="s">
        <v>147</v>
      </c>
      <c r="V66" s="292"/>
      <c r="W66" s="233"/>
      <c r="X66" s="220">
        <v>41207</v>
      </c>
      <c r="Y66" s="227"/>
      <c r="Z66" s="310" t="s">
        <v>146</v>
      </c>
      <c r="AA66" s="222"/>
      <c r="AB66" s="222" t="s">
        <v>147</v>
      </c>
      <c r="AC66" s="243" t="s">
        <v>147</v>
      </c>
      <c r="AD66" s="233"/>
      <c r="AE66" s="290">
        <v>41238</v>
      </c>
      <c r="AF66" s="291"/>
      <c r="AG66" s="118" t="s">
        <v>150</v>
      </c>
      <c r="AH66" s="236"/>
      <c r="AI66" s="236" t="s">
        <v>147</v>
      </c>
      <c r="AJ66" s="292" t="s">
        <v>147</v>
      </c>
      <c r="AK66" s="271"/>
      <c r="AL66" s="220">
        <v>41268</v>
      </c>
      <c r="AM66" s="221"/>
      <c r="AN66" s="310" t="s">
        <v>156</v>
      </c>
      <c r="AO66" s="222" t="s">
        <v>147</v>
      </c>
      <c r="AP66" s="222"/>
      <c r="AQ66" s="243" t="s">
        <v>147</v>
      </c>
      <c r="AS66" s="1"/>
      <c r="AT66" s="1"/>
      <c r="AU66" s="1"/>
      <c r="AV66" s="1"/>
    </row>
    <row r="67" spans="2:48" ht="15.5" x14ac:dyDescent="0.35">
      <c r="C67" s="220">
        <v>41116</v>
      </c>
      <c r="D67" s="227"/>
      <c r="E67" s="310" t="s">
        <v>146</v>
      </c>
      <c r="F67" s="327" t="s">
        <v>148</v>
      </c>
      <c r="G67" s="327" t="s">
        <v>148</v>
      </c>
      <c r="H67" s="377" t="s">
        <v>148</v>
      </c>
      <c r="I67" s="233"/>
      <c r="J67" s="290">
        <v>41147</v>
      </c>
      <c r="K67" s="291"/>
      <c r="L67" s="118" t="s">
        <v>150</v>
      </c>
      <c r="M67" s="236" t="s">
        <v>147</v>
      </c>
      <c r="N67" s="236"/>
      <c r="O67" s="292" t="s">
        <v>147</v>
      </c>
      <c r="P67" s="233"/>
      <c r="Q67" s="290">
        <v>41178</v>
      </c>
      <c r="R67" s="291"/>
      <c r="S67" s="118" t="s">
        <v>151</v>
      </c>
      <c r="T67" s="236" t="s">
        <v>147</v>
      </c>
      <c r="U67" s="236"/>
      <c r="V67" s="292" t="s">
        <v>147</v>
      </c>
      <c r="W67" s="233"/>
      <c r="X67" s="290">
        <v>41208</v>
      </c>
      <c r="Y67" s="291"/>
      <c r="Z67" s="118" t="s">
        <v>152</v>
      </c>
      <c r="AA67" s="236" t="s">
        <v>147</v>
      </c>
      <c r="AB67" s="236" t="s">
        <v>147</v>
      </c>
      <c r="AC67" s="292"/>
      <c r="AD67" s="233"/>
      <c r="AE67" s="290">
        <v>41239</v>
      </c>
      <c r="AF67" s="291"/>
      <c r="AG67" s="118" t="s">
        <v>153</v>
      </c>
      <c r="AH67" s="236" t="s">
        <v>147</v>
      </c>
      <c r="AI67" s="236" t="s">
        <v>147</v>
      </c>
      <c r="AJ67" s="292"/>
      <c r="AK67" s="271"/>
      <c r="AL67" s="290">
        <v>41269</v>
      </c>
      <c r="AM67" s="291"/>
      <c r="AN67" s="118" t="s">
        <v>151</v>
      </c>
      <c r="AO67" s="236"/>
      <c r="AP67" s="236" t="s">
        <v>147</v>
      </c>
      <c r="AQ67" s="292" t="s">
        <v>147</v>
      </c>
      <c r="AS67" s="1"/>
      <c r="AT67" s="1"/>
      <c r="AU67" s="1"/>
      <c r="AV67" s="1"/>
    </row>
    <row r="68" spans="2:48" ht="15.5" x14ac:dyDescent="0.35">
      <c r="C68" s="290">
        <v>41117</v>
      </c>
      <c r="D68" s="293"/>
      <c r="E68" s="118" t="s">
        <v>152</v>
      </c>
      <c r="F68" s="236"/>
      <c r="G68" s="236" t="s">
        <v>147</v>
      </c>
      <c r="H68" s="292" t="s">
        <v>147</v>
      </c>
      <c r="I68" s="233"/>
      <c r="J68" s="290">
        <v>41148</v>
      </c>
      <c r="K68" s="293"/>
      <c r="L68" s="118" t="s">
        <v>153</v>
      </c>
      <c r="M68" s="236"/>
      <c r="N68" s="236" t="s">
        <v>147</v>
      </c>
      <c r="O68" s="292" t="s">
        <v>147</v>
      </c>
      <c r="P68" s="233"/>
      <c r="Q68" s="220">
        <v>41179</v>
      </c>
      <c r="R68" s="227"/>
      <c r="S68" s="310" t="s">
        <v>146</v>
      </c>
      <c r="T68" s="222" t="s">
        <v>147</v>
      </c>
      <c r="U68" s="222"/>
      <c r="V68" s="243" t="s">
        <v>147</v>
      </c>
      <c r="W68" s="233"/>
      <c r="X68" s="290">
        <v>41209</v>
      </c>
      <c r="Y68" s="293"/>
      <c r="Z68" s="118" t="s">
        <v>155</v>
      </c>
      <c r="AA68" s="236" t="s">
        <v>147</v>
      </c>
      <c r="AB68" s="236"/>
      <c r="AC68" s="292" t="s">
        <v>147</v>
      </c>
      <c r="AD68" s="233"/>
      <c r="AE68" s="290">
        <v>41240</v>
      </c>
      <c r="AF68" s="293"/>
      <c r="AG68" s="118" t="s">
        <v>156</v>
      </c>
      <c r="AH68" s="236" t="s">
        <v>147</v>
      </c>
      <c r="AI68" s="236" t="s">
        <v>147</v>
      </c>
      <c r="AJ68" s="292"/>
      <c r="AK68" s="271"/>
      <c r="AL68" s="220">
        <v>41270</v>
      </c>
      <c r="AM68" s="227"/>
      <c r="AN68" s="310" t="s">
        <v>146</v>
      </c>
      <c r="AO68" s="222"/>
      <c r="AP68" s="222" t="s">
        <v>147</v>
      </c>
      <c r="AQ68" s="243" t="s">
        <v>147</v>
      </c>
      <c r="AS68" s="1"/>
      <c r="AT68" s="1"/>
      <c r="AU68" s="1"/>
      <c r="AV68" s="1"/>
    </row>
    <row r="69" spans="2:48" ht="15.5" x14ac:dyDescent="0.35">
      <c r="C69" s="290">
        <v>41118</v>
      </c>
      <c r="D69" s="291"/>
      <c r="E69" s="118" t="s">
        <v>155</v>
      </c>
      <c r="F69" s="236" t="s">
        <v>147</v>
      </c>
      <c r="G69" s="236" t="s">
        <v>147</v>
      </c>
      <c r="H69" s="292"/>
      <c r="I69" s="233"/>
      <c r="J69" s="290">
        <v>41149</v>
      </c>
      <c r="K69" s="291"/>
      <c r="L69" s="118" t="s">
        <v>156</v>
      </c>
      <c r="M69" s="236"/>
      <c r="N69" s="236" t="s">
        <v>147</v>
      </c>
      <c r="O69" s="292" t="s">
        <v>147</v>
      </c>
      <c r="P69" s="233"/>
      <c r="Q69" s="290">
        <v>41180</v>
      </c>
      <c r="R69" s="291"/>
      <c r="S69" s="118" t="s">
        <v>152</v>
      </c>
      <c r="T69" s="236"/>
      <c r="U69" s="236" t="s">
        <v>147</v>
      </c>
      <c r="V69" s="292" t="s">
        <v>147</v>
      </c>
      <c r="W69" s="233"/>
      <c r="X69" s="290">
        <v>41210</v>
      </c>
      <c r="Y69" s="291"/>
      <c r="Z69" s="118" t="s">
        <v>150</v>
      </c>
      <c r="AA69" s="236" t="s">
        <v>147</v>
      </c>
      <c r="AB69" s="236"/>
      <c r="AC69" s="292" t="s">
        <v>147</v>
      </c>
      <c r="AD69" s="233"/>
      <c r="AE69" s="290">
        <v>41241</v>
      </c>
      <c r="AF69" s="291"/>
      <c r="AG69" s="118" t="s">
        <v>151</v>
      </c>
      <c r="AH69" s="236" t="s">
        <v>147</v>
      </c>
      <c r="AI69" s="236"/>
      <c r="AJ69" s="292" t="s">
        <v>147</v>
      </c>
      <c r="AK69" s="271"/>
      <c r="AL69" s="290">
        <v>41271</v>
      </c>
      <c r="AM69" s="291"/>
      <c r="AN69" s="118" t="s">
        <v>152</v>
      </c>
      <c r="AO69" s="236" t="s">
        <v>147</v>
      </c>
      <c r="AP69" s="236" t="s">
        <v>147</v>
      </c>
      <c r="AQ69" s="292"/>
      <c r="AS69" s="1"/>
      <c r="AT69" s="1"/>
      <c r="AU69" s="1"/>
      <c r="AV69" s="1"/>
    </row>
    <row r="70" spans="2:48" ht="15.5" x14ac:dyDescent="0.35">
      <c r="C70" s="290">
        <v>41119</v>
      </c>
      <c r="D70" s="291"/>
      <c r="E70" s="118" t="s">
        <v>150</v>
      </c>
      <c r="F70" s="236" t="s">
        <v>147</v>
      </c>
      <c r="G70" s="236" t="s">
        <v>147</v>
      </c>
      <c r="H70" s="292"/>
      <c r="I70" s="233"/>
      <c r="J70" s="290">
        <v>41150</v>
      </c>
      <c r="K70" s="291"/>
      <c r="L70" s="118" t="s">
        <v>151</v>
      </c>
      <c r="M70" s="236" t="s">
        <v>147</v>
      </c>
      <c r="N70" s="236" t="s">
        <v>147</v>
      </c>
      <c r="O70" s="292"/>
      <c r="P70" s="233"/>
      <c r="Q70" s="290">
        <v>41181</v>
      </c>
      <c r="R70" s="291"/>
      <c r="S70" s="118" t="s">
        <v>155</v>
      </c>
      <c r="T70" s="236" t="s">
        <v>147</v>
      </c>
      <c r="U70" s="236" t="s">
        <v>147</v>
      </c>
      <c r="V70" s="292"/>
      <c r="W70" s="233"/>
      <c r="X70" s="290">
        <v>41211</v>
      </c>
      <c r="Y70" s="291"/>
      <c r="Z70" s="118" t="s">
        <v>153</v>
      </c>
      <c r="AA70" s="236"/>
      <c r="AB70" s="236" t="s">
        <v>147</v>
      </c>
      <c r="AC70" s="292" t="s">
        <v>147</v>
      </c>
      <c r="AD70" s="233"/>
      <c r="AE70" s="220">
        <v>41242</v>
      </c>
      <c r="AF70" s="227"/>
      <c r="AG70" s="310" t="s">
        <v>146</v>
      </c>
      <c r="AH70" s="222" t="s">
        <v>147</v>
      </c>
      <c r="AI70" s="222"/>
      <c r="AJ70" s="243" t="s">
        <v>147</v>
      </c>
      <c r="AK70" s="271"/>
      <c r="AL70" s="290">
        <v>41272</v>
      </c>
      <c r="AM70" s="291"/>
      <c r="AN70" s="118" t="s">
        <v>155</v>
      </c>
      <c r="AO70" s="236" t="s">
        <v>147</v>
      </c>
      <c r="AP70" s="236"/>
      <c r="AQ70" s="292" t="s">
        <v>147</v>
      </c>
      <c r="AS70" s="1"/>
      <c r="AT70" s="1"/>
      <c r="AU70" s="1"/>
      <c r="AV70" s="1"/>
    </row>
    <row r="71" spans="2:48" ht="15.5" x14ac:dyDescent="0.35">
      <c r="C71" s="290">
        <v>41120</v>
      </c>
      <c r="D71" s="291"/>
      <c r="E71" s="118" t="s">
        <v>153</v>
      </c>
      <c r="F71" s="236" t="s">
        <v>147</v>
      </c>
      <c r="G71" s="236"/>
      <c r="H71" s="292" t="s">
        <v>147</v>
      </c>
      <c r="I71" s="233"/>
      <c r="J71" s="290">
        <v>41151</v>
      </c>
      <c r="K71" s="291"/>
      <c r="L71" s="118" t="s">
        <v>146</v>
      </c>
      <c r="M71" s="236" t="s">
        <v>147</v>
      </c>
      <c r="N71" s="236" t="s">
        <v>147</v>
      </c>
      <c r="O71" s="292"/>
      <c r="P71" s="233"/>
      <c r="Q71" s="290">
        <v>41182</v>
      </c>
      <c r="R71" s="291"/>
      <c r="S71" s="118" t="s">
        <v>150</v>
      </c>
      <c r="T71" s="236" t="s">
        <v>147</v>
      </c>
      <c r="U71" s="236" t="s">
        <v>147</v>
      </c>
      <c r="V71" s="292"/>
      <c r="W71" s="233"/>
      <c r="X71" s="290">
        <v>41212</v>
      </c>
      <c r="Y71" s="291"/>
      <c r="Z71" s="118" t="s">
        <v>156</v>
      </c>
      <c r="AA71" s="236"/>
      <c r="AB71" s="236" t="s">
        <v>147</v>
      </c>
      <c r="AC71" s="292" t="s">
        <v>147</v>
      </c>
      <c r="AD71" s="233"/>
      <c r="AE71" s="290">
        <v>41243</v>
      </c>
      <c r="AF71" s="291"/>
      <c r="AG71" s="118" t="s">
        <v>152</v>
      </c>
      <c r="AH71" s="236"/>
      <c r="AI71" s="236" t="s">
        <v>147</v>
      </c>
      <c r="AJ71" s="292" t="s">
        <v>147</v>
      </c>
      <c r="AK71" s="271"/>
      <c r="AL71" s="290">
        <v>41273</v>
      </c>
      <c r="AM71" s="291"/>
      <c r="AN71" s="118" t="s">
        <v>150</v>
      </c>
      <c r="AO71" s="236" t="s">
        <v>147</v>
      </c>
      <c r="AP71" s="236"/>
      <c r="AQ71" s="292" t="s">
        <v>147</v>
      </c>
      <c r="AS71" s="1"/>
      <c r="AT71" s="1"/>
      <c r="AU71" s="1"/>
      <c r="AV71" s="1"/>
    </row>
    <row r="72" spans="2:48" ht="16" thickBot="1" x14ac:dyDescent="0.4">
      <c r="C72" s="296">
        <v>41121</v>
      </c>
      <c r="D72" s="297"/>
      <c r="E72" s="303" t="s">
        <v>156</v>
      </c>
      <c r="F72" s="298" t="s">
        <v>147</v>
      </c>
      <c r="G72" s="301"/>
      <c r="H72" s="302" t="s">
        <v>147</v>
      </c>
      <c r="I72" s="233"/>
      <c r="J72" s="296">
        <v>41152</v>
      </c>
      <c r="K72" s="297"/>
      <c r="L72" s="303" t="s">
        <v>152</v>
      </c>
      <c r="M72" s="298" t="s">
        <v>147</v>
      </c>
      <c r="N72" s="301"/>
      <c r="O72" s="302" t="s">
        <v>147</v>
      </c>
      <c r="P72" s="233"/>
      <c r="Q72" s="296"/>
      <c r="R72" s="300"/>
      <c r="S72" s="223"/>
      <c r="T72" s="303"/>
      <c r="U72" s="303"/>
      <c r="V72" s="304"/>
      <c r="W72" s="233"/>
      <c r="X72" s="296">
        <v>41213</v>
      </c>
      <c r="Y72" s="297"/>
      <c r="Z72" s="303" t="s">
        <v>151</v>
      </c>
      <c r="AA72" s="298" t="s">
        <v>147</v>
      </c>
      <c r="AB72" s="301" t="s">
        <v>147</v>
      </c>
      <c r="AC72" s="299"/>
      <c r="AD72" s="233"/>
      <c r="AE72" s="296"/>
      <c r="AF72" s="300"/>
      <c r="AG72" s="223"/>
      <c r="AH72" s="303"/>
      <c r="AI72" s="303"/>
      <c r="AJ72" s="304"/>
      <c r="AK72" s="272"/>
      <c r="AL72" s="296">
        <v>41274</v>
      </c>
      <c r="AM72" s="297"/>
      <c r="AN72" s="303" t="s">
        <v>153</v>
      </c>
      <c r="AO72" s="298"/>
      <c r="AP72" s="301" t="s">
        <v>147</v>
      </c>
      <c r="AQ72" s="302" t="s">
        <v>147</v>
      </c>
      <c r="AS72" s="1"/>
      <c r="AT72" s="1"/>
      <c r="AU72" s="1"/>
      <c r="AV72" s="1"/>
    </row>
    <row r="73" spans="2:48" ht="15" thickBot="1" x14ac:dyDescent="0.4">
      <c r="C73" s="1"/>
      <c r="D73" s="1"/>
      <c r="E73" s="1"/>
      <c r="F73" s="1"/>
      <c r="G73" s="1"/>
      <c r="H73" s="1"/>
      <c r="J73" s="1"/>
      <c r="K73" s="1"/>
      <c r="L73" s="1"/>
      <c r="M73" s="1"/>
      <c r="N73" s="1"/>
      <c r="O73" s="1"/>
      <c r="Q73" s="1"/>
      <c r="R73" s="1"/>
      <c r="S73" s="1"/>
      <c r="T73" s="1"/>
      <c r="U73" s="1"/>
      <c r="V73" s="1"/>
      <c r="X73" s="1"/>
      <c r="Y73" s="1"/>
      <c r="Z73" s="1"/>
      <c r="AA73" s="1"/>
      <c r="AB73" s="1"/>
      <c r="AC73" s="1"/>
      <c r="AE73" s="1"/>
      <c r="AF73" s="1"/>
      <c r="AG73" s="1"/>
      <c r="AH73" s="1"/>
      <c r="AI73" s="1"/>
      <c r="AJ73" s="1"/>
      <c r="AL73" s="1"/>
      <c r="AM73" s="1"/>
      <c r="AN73" s="1"/>
      <c r="AO73" s="1"/>
      <c r="AP73" s="1"/>
      <c r="AQ73" s="1"/>
      <c r="AS73" s="1"/>
      <c r="AT73" s="1"/>
      <c r="AU73" s="1"/>
      <c r="AV73" s="1"/>
    </row>
    <row r="74" spans="2:48" ht="15" thickBot="1" x14ac:dyDescent="0.4">
      <c r="C74" s="249" t="s">
        <v>182</v>
      </c>
      <c r="D74" s="208"/>
      <c r="E74" s="208"/>
      <c r="F74" s="208"/>
      <c r="G74" s="208"/>
      <c r="H74" s="209"/>
      <c r="I74" s="208"/>
      <c r="J74" s="208"/>
      <c r="K74" s="208"/>
      <c r="L74" s="208"/>
      <c r="M74" s="208"/>
      <c r="N74" s="208"/>
      <c r="O74" s="208"/>
      <c r="P74" s="210"/>
      <c r="Q74" s="208"/>
      <c r="R74" s="208"/>
      <c r="S74" s="208"/>
      <c r="T74" s="208"/>
      <c r="U74" s="208"/>
      <c r="V74" s="209"/>
      <c r="W74" s="208"/>
      <c r="X74" s="208"/>
      <c r="Y74" s="208"/>
      <c r="Z74" s="208"/>
      <c r="AA74" s="208"/>
      <c r="AB74" s="208"/>
      <c r="AC74" s="208"/>
      <c r="AD74" s="229"/>
      <c r="AE74" s="230"/>
      <c r="AF74" s="230"/>
      <c r="AG74" s="230"/>
      <c r="AH74" s="230"/>
      <c r="AI74" s="230"/>
      <c r="AJ74" s="250"/>
      <c r="AK74" s="230"/>
      <c r="AL74" s="230"/>
      <c r="AM74" s="230"/>
      <c r="AN74" s="230"/>
      <c r="AO74" s="230"/>
      <c r="AP74" s="230"/>
      <c r="AQ74" s="250"/>
      <c r="AS74" s="1"/>
      <c r="AT74" s="1"/>
      <c r="AU74" s="1"/>
      <c r="AV74" s="1"/>
    </row>
    <row r="75" spans="2:48" ht="15" thickBot="1" x14ac:dyDescent="0.4">
      <c r="C75" s="52"/>
      <c r="D75" s="46"/>
      <c r="E75" s="53" t="s">
        <v>122</v>
      </c>
      <c r="F75" s="53" t="s">
        <v>123</v>
      </c>
      <c r="G75" s="53" t="s">
        <v>124</v>
      </c>
      <c r="H75" s="255"/>
      <c r="I75" s="46"/>
      <c r="J75" s="46"/>
      <c r="K75" s="46"/>
      <c r="L75" s="53" t="s">
        <v>122</v>
      </c>
      <c r="M75" s="53" t="s">
        <v>123</v>
      </c>
      <c r="N75" s="53" t="s">
        <v>124</v>
      </c>
      <c r="O75" s="252"/>
      <c r="P75" s="52"/>
      <c r="Q75" s="46"/>
      <c r="R75" s="242"/>
      <c r="S75" s="148" t="s">
        <v>122</v>
      </c>
      <c r="T75" s="148" t="s">
        <v>123</v>
      </c>
      <c r="U75" s="148" t="s">
        <v>124</v>
      </c>
      <c r="V75" s="253"/>
      <c r="W75" s="242"/>
      <c r="X75" s="242"/>
      <c r="Y75" s="242"/>
      <c r="Z75" s="148" t="s">
        <v>122</v>
      </c>
      <c r="AA75" s="148" t="s">
        <v>123</v>
      </c>
      <c r="AB75" s="148" t="s">
        <v>124</v>
      </c>
      <c r="AC75" s="242"/>
      <c r="AD75" s="241"/>
      <c r="AE75" s="242"/>
      <c r="AF75" s="242"/>
      <c r="AG75" s="148" t="s">
        <v>122</v>
      </c>
      <c r="AH75" s="148" t="s">
        <v>123</v>
      </c>
      <c r="AI75" s="148" t="s">
        <v>124</v>
      </c>
      <c r="AJ75" s="253"/>
      <c r="AK75" s="242"/>
      <c r="AL75" s="242"/>
      <c r="AM75" s="242"/>
      <c r="AN75" s="148" t="s">
        <v>122</v>
      </c>
      <c r="AO75" s="148" t="s">
        <v>123</v>
      </c>
      <c r="AP75" s="148" t="s">
        <v>124</v>
      </c>
      <c r="AQ75" s="149" t="s">
        <v>122</v>
      </c>
      <c r="AS75" s="1"/>
      <c r="AT75" s="1"/>
      <c r="AU75" s="1"/>
      <c r="AV75" s="1"/>
    </row>
    <row r="76" spans="2:48" x14ac:dyDescent="0.35">
      <c r="B76" s="145" t="s">
        <v>159</v>
      </c>
      <c r="C76" s="145" t="s">
        <v>134</v>
      </c>
      <c r="D76" s="55"/>
      <c r="E76" s="55"/>
      <c r="F76" s="55">
        <f>COUNTIF(F8:F38,"A")</f>
        <v>18</v>
      </c>
      <c r="G76" s="55">
        <f t="shared" ref="G76:H76" si="8">COUNTIF(G8:G38,"A")</f>
        <v>18</v>
      </c>
      <c r="H76" s="56">
        <f t="shared" si="8"/>
        <v>20</v>
      </c>
      <c r="I76" s="55"/>
      <c r="J76" s="55" t="s">
        <v>135</v>
      </c>
      <c r="K76" s="55"/>
      <c r="L76" s="55"/>
      <c r="M76" s="55">
        <f>COUNTIF(M8:M38,"A")</f>
        <v>16</v>
      </c>
      <c r="N76" s="55">
        <f t="shared" ref="N76:O76" si="9">COUNTIF(N8:N38,"A")</f>
        <v>16</v>
      </c>
      <c r="O76" s="55">
        <f t="shared" si="9"/>
        <v>12</v>
      </c>
      <c r="P76" s="145"/>
      <c r="Q76" s="55" t="s">
        <v>136</v>
      </c>
      <c r="R76" s="55"/>
      <c r="S76" s="55"/>
      <c r="T76" s="55">
        <f>COUNTIF(T8:T38,"A")</f>
        <v>16</v>
      </c>
      <c r="U76" s="55">
        <f t="shared" ref="U76:V76" si="10">COUNTIF(U8:U38,"A")</f>
        <v>15</v>
      </c>
      <c r="V76" s="56">
        <f t="shared" si="10"/>
        <v>17</v>
      </c>
      <c r="W76" s="55"/>
      <c r="X76" s="55" t="s">
        <v>137</v>
      </c>
      <c r="Y76" s="55"/>
      <c r="Z76" s="55"/>
      <c r="AA76" s="55">
        <f>COUNTIF(AA8:AA38,"A")</f>
        <v>19</v>
      </c>
      <c r="AB76" s="55">
        <f t="shared" ref="AB76:AC76" si="11">COUNTIF(AB8:AB38,"A")</f>
        <v>21</v>
      </c>
      <c r="AC76" s="55">
        <f t="shared" si="11"/>
        <v>20</v>
      </c>
      <c r="AD76" s="145"/>
      <c r="AE76" s="55" t="s">
        <v>138</v>
      </c>
      <c r="AF76" s="55"/>
      <c r="AG76" s="55"/>
      <c r="AH76" s="55">
        <f>COUNTIF(AH8:AH38,"A")</f>
        <v>21</v>
      </c>
      <c r="AI76" s="55">
        <f t="shared" ref="AI76:AJ76" si="12">COUNTIF(AI8:AI38,"A")</f>
        <v>20</v>
      </c>
      <c r="AJ76" s="56">
        <f t="shared" si="12"/>
        <v>21</v>
      </c>
      <c r="AK76" s="55"/>
      <c r="AL76" s="55" t="s">
        <v>139</v>
      </c>
      <c r="AM76" s="55"/>
      <c r="AN76" s="55"/>
      <c r="AO76" s="55">
        <f>COUNTIF(AO8:AO38,"A")</f>
        <v>19</v>
      </c>
      <c r="AP76" s="55">
        <f t="shared" ref="AP76:AQ76" si="13">COUNTIF(AP8:AP38,"A")</f>
        <v>19</v>
      </c>
      <c r="AQ76" s="56">
        <f t="shared" si="13"/>
        <v>18</v>
      </c>
      <c r="AS76" s="1"/>
      <c r="AT76" s="1"/>
      <c r="AU76" s="1"/>
      <c r="AV76" s="1"/>
    </row>
    <row r="77" spans="2:48" x14ac:dyDescent="0.35">
      <c r="B77" s="144" t="s">
        <v>160</v>
      </c>
      <c r="C77" s="144"/>
      <c r="D77" s="47"/>
      <c r="E77" s="47"/>
      <c r="F77" s="47">
        <f>COUNTIF(F8:F38,"i")</f>
        <v>0</v>
      </c>
      <c r="G77" s="47">
        <f t="shared" ref="G77:H77" si="14">COUNTIF(G8:G38,"i")</f>
        <v>0</v>
      </c>
      <c r="H77" s="48">
        <f t="shared" si="14"/>
        <v>0</v>
      </c>
      <c r="I77" s="47"/>
      <c r="J77" s="47"/>
      <c r="K77" s="47"/>
      <c r="L77" s="47"/>
      <c r="M77" s="47">
        <f>COUNTIF(M8:M38,"i")</f>
        <v>0</v>
      </c>
      <c r="N77" s="47">
        <f t="shared" ref="N77:O77" si="15">COUNTIF(N8:N38,"i")</f>
        <v>0</v>
      </c>
      <c r="O77" s="47">
        <f t="shared" si="15"/>
        <v>0</v>
      </c>
      <c r="P77" s="144"/>
      <c r="Q77" s="47"/>
      <c r="R77" s="47"/>
      <c r="S77" s="47"/>
      <c r="T77" s="47">
        <f>COUNTIF(T8:T38,"i")</f>
        <v>0</v>
      </c>
      <c r="U77" s="47">
        <f t="shared" ref="U77:V77" si="16">COUNTIF(U8:U38,"i")</f>
        <v>0</v>
      </c>
      <c r="V77" s="48">
        <f t="shared" si="16"/>
        <v>0</v>
      </c>
      <c r="W77" s="47"/>
      <c r="X77" s="47"/>
      <c r="Y77" s="47"/>
      <c r="Z77" s="47"/>
      <c r="AA77" s="47">
        <f>COUNTIF(AA8:AA38,"i")</f>
        <v>0</v>
      </c>
      <c r="AB77" s="47">
        <f t="shared" ref="AB77:AC77" si="17">COUNTIF(AB8:AB38,"i")</f>
        <v>0</v>
      </c>
      <c r="AC77" s="47">
        <f t="shared" si="17"/>
        <v>0</v>
      </c>
      <c r="AD77" s="144"/>
      <c r="AE77" s="47"/>
      <c r="AF77" s="47"/>
      <c r="AG77" s="47"/>
      <c r="AH77" s="47">
        <f>COUNTIF(AH8:AH38,"i")</f>
        <v>0</v>
      </c>
      <c r="AI77" s="47">
        <f t="shared" ref="AI77:AJ77" si="18">COUNTIF(AI8:AI38,"i")</f>
        <v>0</v>
      </c>
      <c r="AJ77" s="48">
        <f t="shared" si="18"/>
        <v>0</v>
      </c>
      <c r="AK77" s="47"/>
      <c r="AL77" s="47"/>
      <c r="AM77" s="47"/>
      <c r="AN77" s="47"/>
      <c r="AO77" s="47">
        <f>COUNTIF(AO8:AO38,"i")</f>
        <v>0</v>
      </c>
      <c r="AP77" s="47">
        <f t="shared" ref="AP77:AQ77" si="19">COUNTIF(AP8:AP38,"i")</f>
        <v>0</v>
      </c>
      <c r="AQ77" s="48">
        <f t="shared" si="19"/>
        <v>0</v>
      </c>
      <c r="AS77" s="1"/>
      <c r="AT77" s="1"/>
      <c r="AU77" s="1"/>
      <c r="AV77" s="1"/>
    </row>
    <row r="78" spans="2:48" ht="15" thickBot="1" x14ac:dyDescent="0.4">
      <c r="B78" s="52" t="s">
        <v>161</v>
      </c>
      <c r="C78" s="52"/>
      <c r="D78" s="46"/>
      <c r="E78" s="46"/>
      <c r="F78" s="46">
        <f>COUNTIF(F8:F38,"y")</f>
        <v>0</v>
      </c>
      <c r="G78" s="46">
        <f t="shared" ref="G78:H78" si="20">COUNTIF(G8:G38,"y")</f>
        <v>0</v>
      </c>
      <c r="H78" s="49">
        <f t="shared" si="20"/>
        <v>0</v>
      </c>
      <c r="I78" s="46"/>
      <c r="J78" s="46"/>
      <c r="K78" s="46"/>
      <c r="L78" s="46"/>
      <c r="M78" s="46">
        <f>COUNTIF(M8:M38,"y")</f>
        <v>0</v>
      </c>
      <c r="N78" s="46">
        <f t="shared" ref="N78:O78" si="21">COUNTIF(N8:N38,"y")</f>
        <v>0</v>
      </c>
      <c r="O78" s="46">
        <f t="shared" si="21"/>
        <v>0</v>
      </c>
      <c r="P78" s="52"/>
      <c r="Q78" s="46"/>
      <c r="R78" s="46"/>
      <c r="S78" s="46"/>
      <c r="T78" s="46">
        <f>COUNTIF(T8:T38,"y")</f>
        <v>0</v>
      </c>
      <c r="U78" s="46">
        <f t="shared" ref="U78:V78" si="22">COUNTIF(U8:U38,"y")</f>
        <v>0</v>
      </c>
      <c r="V78" s="49">
        <f t="shared" si="22"/>
        <v>0</v>
      </c>
      <c r="W78" s="46"/>
      <c r="X78" s="46"/>
      <c r="Y78" s="46"/>
      <c r="Z78" s="46"/>
      <c r="AA78" s="46">
        <f>COUNTIF(AA8:AA38,"y")</f>
        <v>0</v>
      </c>
      <c r="AB78" s="46">
        <f t="shared" ref="AB78:AC78" si="23">COUNTIF(AB8:AB38,"y")</f>
        <v>0</v>
      </c>
      <c r="AC78" s="46">
        <f t="shared" si="23"/>
        <v>0</v>
      </c>
      <c r="AD78" s="52"/>
      <c r="AE78" s="46"/>
      <c r="AF78" s="46"/>
      <c r="AG78" s="46"/>
      <c r="AH78" s="46">
        <f>COUNTIF(AH8:AH38,"y")</f>
        <v>0</v>
      </c>
      <c r="AI78" s="46">
        <f t="shared" ref="AI78:AJ78" si="24">COUNTIF(AI8:AI38,"y")</f>
        <v>0</v>
      </c>
      <c r="AJ78" s="49">
        <f t="shared" si="24"/>
        <v>0</v>
      </c>
      <c r="AK78" s="46"/>
      <c r="AL78" s="46"/>
      <c r="AM78" s="46"/>
      <c r="AN78" s="46"/>
      <c r="AO78" s="46">
        <f>COUNTIF(AO8:AO38,"y")</f>
        <v>0</v>
      </c>
      <c r="AP78" s="46">
        <f t="shared" ref="AP78:AQ78" si="25">COUNTIF(AP8:AP38,"y")</f>
        <v>0</v>
      </c>
      <c r="AQ78" s="49">
        <f t="shared" si="25"/>
        <v>0</v>
      </c>
      <c r="AS78" s="1"/>
      <c r="AT78" s="1"/>
      <c r="AU78" s="1"/>
      <c r="AV78" s="1"/>
    </row>
    <row r="79" spans="2:48" x14ac:dyDescent="0.35">
      <c r="B79" s="144" t="s">
        <v>159</v>
      </c>
      <c r="C79" s="144" t="s">
        <v>140</v>
      </c>
      <c r="D79" s="47"/>
      <c r="E79" s="47"/>
      <c r="F79" s="47">
        <f>COUNTIF(F42:F72,"A")</f>
        <v>4</v>
      </c>
      <c r="G79" s="47">
        <f t="shared" ref="G79:H79" si="26">COUNTIF(G42:G72,"A")</f>
        <v>3</v>
      </c>
      <c r="H79" s="48">
        <f t="shared" si="26"/>
        <v>3</v>
      </c>
      <c r="I79" s="47"/>
      <c r="J79" s="47" t="s">
        <v>141</v>
      </c>
      <c r="K79" s="47"/>
      <c r="L79" s="47"/>
      <c r="M79" s="47">
        <f>COUNTIF(M42:M72,"A")</f>
        <v>20</v>
      </c>
      <c r="N79" s="47">
        <f t="shared" ref="N79:O79" si="27">COUNTIF(N42:N72,"A")</f>
        <v>21</v>
      </c>
      <c r="O79" s="47">
        <f t="shared" si="27"/>
        <v>21</v>
      </c>
      <c r="P79" s="144"/>
      <c r="Q79" s="47" t="s">
        <v>142</v>
      </c>
      <c r="R79" s="47"/>
      <c r="S79" s="47"/>
      <c r="T79" s="47">
        <f>COUNTIF(T42:T72,"A")</f>
        <v>20</v>
      </c>
      <c r="U79" s="47">
        <f t="shared" ref="U79:V79" si="28">COUNTIF(U42:U72,"A")</f>
        <v>21</v>
      </c>
      <c r="V79" s="48">
        <f t="shared" si="28"/>
        <v>19</v>
      </c>
      <c r="W79" s="47"/>
      <c r="X79" s="47" t="s">
        <v>143</v>
      </c>
      <c r="Y79" s="47"/>
      <c r="Z79" s="47"/>
      <c r="AA79" s="47">
        <f>COUNTIF(AA42:AA72,"A")</f>
        <v>20</v>
      </c>
      <c r="AB79" s="47">
        <f t="shared" ref="AB79:AC79" si="29">COUNTIF(AB42:AB72,"A")</f>
        <v>20</v>
      </c>
      <c r="AC79" s="47">
        <f t="shared" si="29"/>
        <v>22</v>
      </c>
      <c r="AD79" s="144"/>
      <c r="AE79" s="47" t="s">
        <v>144</v>
      </c>
      <c r="AF79" s="47"/>
      <c r="AG79" s="47"/>
      <c r="AH79" s="47">
        <f>COUNTIF(AH42:AH72,"A")</f>
        <v>20</v>
      </c>
      <c r="AI79" s="47">
        <f t="shared" ref="AI79:AJ79" si="30">COUNTIF(AI42:AI72,"A")</f>
        <v>20</v>
      </c>
      <c r="AJ79" s="48">
        <f t="shared" si="30"/>
        <v>20</v>
      </c>
      <c r="AK79" s="47"/>
      <c r="AL79" s="47" t="s">
        <v>145</v>
      </c>
      <c r="AM79" s="47"/>
      <c r="AN79" s="47"/>
      <c r="AO79" s="47">
        <f>COUNTIF(AO42:AO72,"A")</f>
        <v>21</v>
      </c>
      <c r="AP79" s="47">
        <f t="shared" ref="AP79:AQ79" si="31">COUNTIF(AP42:AP72,"A")</f>
        <v>20</v>
      </c>
      <c r="AQ79" s="48">
        <f t="shared" si="31"/>
        <v>21</v>
      </c>
      <c r="AS79" s="1"/>
      <c r="AT79" s="1"/>
      <c r="AU79" s="1"/>
      <c r="AV79" s="1"/>
    </row>
    <row r="80" spans="2:48" x14ac:dyDescent="0.35">
      <c r="B80" s="144" t="s">
        <v>160</v>
      </c>
      <c r="C80" s="144"/>
      <c r="D80" s="47"/>
      <c r="E80" s="47"/>
      <c r="F80" s="47">
        <f>COUNTIF(F42:F72,"i")</f>
        <v>0</v>
      </c>
      <c r="G80" s="47">
        <f t="shared" ref="G80:H80" si="32">COUNTIF(G42:G72,"i")</f>
        <v>0</v>
      </c>
      <c r="H80" s="48">
        <f t="shared" si="32"/>
        <v>0</v>
      </c>
      <c r="I80" s="47"/>
      <c r="J80" s="47"/>
      <c r="K80" s="47"/>
      <c r="L80" s="47"/>
      <c r="M80" s="47">
        <f>COUNTIF(M42:M72,"i")</f>
        <v>0</v>
      </c>
      <c r="N80" s="47">
        <f t="shared" ref="N80:O80" si="33">COUNTIF(N42:N72,"i")</f>
        <v>0</v>
      </c>
      <c r="O80" s="47">
        <f t="shared" si="33"/>
        <v>0</v>
      </c>
      <c r="P80" s="144"/>
      <c r="Q80" s="47"/>
      <c r="R80" s="47"/>
      <c r="S80" s="47"/>
      <c r="T80" s="47">
        <f>COUNTIF(T42:T72,"i")</f>
        <v>0</v>
      </c>
      <c r="U80" s="47">
        <f t="shared" ref="U80:V80" si="34">COUNTIF(U42:U72,"i")</f>
        <v>0</v>
      </c>
      <c r="V80" s="48">
        <f t="shared" si="34"/>
        <v>0</v>
      </c>
      <c r="W80" s="47"/>
      <c r="X80" s="47"/>
      <c r="Y80" s="47"/>
      <c r="Z80" s="47"/>
      <c r="AA80" s="47">
        <f>COUNTIF(AA42:AA72,"i")</f>
        <v>0</v>
      </c>
      <c r="AB80" s="47">
        <f t="shared" ref="AB80:AC80" si="35">COUNTIF(AB42:AB72,"i")</f>
        <v>0</v>
      </c>
      <c r="AC80" s="47">
        <f t="shared" si="35"/>
        <v>0</v>
      </c>
      <c r="AD80" s="144"/>
      <c r="AE80" s="47"/>
      <c r="AF80" s="47"/>
      <c r="AG80" s="47"/>
      <c r="AH80" s="47">
        <f>COUNTIF(AH42:AH72,"i")</f>
        <v>0</v>
      </c>
      <c r="AI80" s="47">
        <f t="shared" ref="AI80:AJ80" si="36">COUNTIF(AI42:AI72,"i")</f>
        <v>0</v>
      </c>
      <c r="AJ80" s="48">
        <f t="shared" si="36"/>
        <v>0</v>
      </c>
      <c r="AK80" s="47"/>
      <c r="AL80" s="47"/>
      <c r="AM80" s="47"/>
      <c r="AN80" s="47"/>
      <c r="AO80" s="47">
        <f>COUNTIF(AO42:AO72,"i")</f>
        <v>0</v>
      </c>
      <c r="AP80" s="47">
        <f t="shared" ref="AP80:AQ80" si="37">COUNTIF(AP42:AP72,"i")</f>
        <v>0</v>
      </c>
      <c r="AQ80" s="48">
        <f t="shared" si="37"/>
        <v>0</v>
      </c>
      <c r="AS80" s="1"/>
      <c r="AT80" s="1"/>
      <c r="AU80" s="1"/>
      <c r="AV80" s="1"/>
    </row>
    <row r="81" spans="2:48" ht="15" thickBot="1" x14ac:dyDescent="0.4">
      <c r="B81" s="52" t="s">
        <v>161</v>
      </c>
      <c r="C81" s="52"/>
      <c r="D81" s="46"/>
      <c r="E81" s="46"/>
      <c r="F81" s="46">
        <f>COUNTIF(F42:F72,"y")</f>
        <v>0</v>
      </c>
      <c r="G81" s="46">
        <f t="shared" ref="G81:H81" si="38">COUNTIF(G42:G72,"y")</f>
        <v>0</v>
      </c>
      <c r="H81" s="49">
        <f t="shared" si="38"/>
        <v>0</v>
      </c>
      <c r="I81" s="46"/>
      <c r="J81" s="46"/>
      <c r="K81" s="46"/>
      <c r="L81" s="46"/>
      <c r="M81" s="46">
        <f>COUNTIF(M42:M72,"y")</f>
        <v>0</v>
      </c>
      <c r="N81" s="46">
        <f t="shared" ref="N81:O81" si="39">COUNTIF(N42:N72,"y")</f>
        <v>0</v>
      </c>
      <c r="O81" s="46">
        <f t="shared" si="39"/>
        <v>0</v>
      </c>
      <c r="P81" s="52"/>
      <c r="Q81" s="46"/>
      <c r="R81" s="46"/>
      <c r="S81" s="46"/>
      <c r="T81" s="46">
        <f>COUNTIF(T42:T72,"y")</f>
        <v>0</v>
      </c>
      <c r="U81" s="46">
        <f t="shared" ref="U81:V81" si="40">COUNTIF(U42:U72,"y")</f>
        <v>0</v>
      </c>
      <c r="V81" s="49">
        <f t="shared" si="40"/>
        <v>0</v>
      </c>
      <c r="W81" s="46"/>
      <c r="X81" s="46"/>
      <c r="Y81" s="46"/>
      <c r="Z81" s="46"/>
      <c r="AA81" s="46">
        <f>COUNTIF(AA42:AA72,"y")</f>
        <v>0</v>
      </c>
      <c r="AB81" s="46">
        <f t="shared" ref="AB81:AC81" si="41">COUNTIF(AB42:AB72,"y")</f>
        <v>0</v>
      </c>
      <c r="AC81" s="46">
        <f t="shared" si="41"/>
        <v>0</v>
      </c>
      <c r="AD81" s="52"/>
      <c r="AE81" s="46"/>
      <c r="AF81" s="46"/>
      <c r="AG81" s="46"/>
      <c r="AH81" s="46">
        <f>COUNTIF(AH42:AH72,"y")</f>
        <v>0</v>
      </c>
      <c r="AI81" s="46">
        <f t="shared" ref="AI81:AJ81" si="42">COUNTIF(AI42:AI72,"y")</f>
        <v>0</v>
      </c>
      <c r="AJ81" s="49">
        <f t="shared" si="42"/>
        <v>0</v>
      </c>
      <c r="AK81" s="46"/>
      <c r="AL81" s="46"/>
      <c r="AM81" s="46"/>
      <c r="AN81" s="46"/>
      <c r="AO81" s="46">
        <f>COUNTIF(AO42:AO72,"y")</f>
        <v>0</v>
      </c>
      <c r="AP81" s="46">
        <f t="shared" ref="AP81:AQ81" si="43">COUNTIF(AP42:AP72,"y")</f>
        <v>0</v>
      </c>
      <c r="AQ81" s="49">
        <f t="shared" si="43"/>
        <v>0</v>
      </c>
      <c r="AS81" s="1"/>
      <c r="AT81" s="1"/>
      <c r="AU81" s="1"/>
      <c r="AV81" s="1"/>
    </row>
    <row r="82" spans="2:48" x14ac:dyDescent="0.35">
      <c r="C82" s="1"/>
      <c r="D82" s="1"/>
      <c r="E82" s="1"/>
      <c r="F82" s="1"/>
      <c r="G82" s="1"/>
      <c r="H82" s="1"/>
      <c r="J82" s="1"/>
      <c r="K82" s="1"/>
      <c r="L82" s="1"/>
      <c r="M82" s="1"/>
      <c r="N82" s="1"/>
      <c r="O82" s="1"/>
      <c r="Q82" s="1"/>
      <c r="R82" s="1"/>
      <c r="S82" s="1"/>
      <c r="T82" s="1"/>
      <c r="U82" s="1"/>
      <c r="V82" s="1"/>
      <c r="X82" s="1"/>
      <c r="Y82" s="1"/>
      <c r="Z82" s="1"/>
      <c r="AA82" s="1"/>
      <c r="AB82" s="1"/>
      <c r="AC82" s="1"/>
      <c r="AE82" s="1"/>
      <c r="AF82" s="1"/>
      <c r="AG82" s="1"/>
      <c r="AH82" s="1"/>
      <c r="AI82" s="1"/>
      <c r="AJ82" s="1"/>
      <c r="AL82" s="1"/>
      <c r="AM82" s="1"/>
      <c r="AN82" s="1"/>
      <c r="AO82" s="1"/>
      <c r="AP82" s="1"/>
      <c r="AQ82" s="1"/>
      <c r="AS82" s="1"/>
      <c r="AT82" s="1"/>
      <c r="AU82" s="1"/>
      <c r="AV82" s="1"/>
    </row>
    <row r="83" spans="2:48" x14ac:dyDescent="0.35">
      <c r="C83" s="1"/>
      <c r="D83" s="1"/>
      <c r="E83" s="1"/>
      <c r="F83" s="1"/>
      <c r="G83" s="1"/>
      <c r="H83" s="1"/>
      <c r="J83" s="1"/>
      <c r="K83" s="1"/>
      <c r="L83" s="1"/>
      <c r="M83" s="1"/>
      <c r="N83" s="1"/>
      <c r="O83" s="1"/>
      <c r="Q83" s="1"/>
      <c r="R83" s="1"/>
      <c r="S83" s="1"/>
      <c r="T83" s="1"/>
      <c r="U83" s="1"/>
      <c r="V83" s="1"/>
      <c r="X83" s="1"/>
      <c r="Y83" s="1"/>
      <c r="Z83" s="1"/>
      <c r="AA83" s="1"/>
      <c r="AB83" s="1"/>
      <c r="AC83" s="1"/>
      <c r="AE83" s="1"/>
      <c r="AF83" s="1"/>
      <c r="AG83" s="1"/>
      <c r="AH83" s="1"/>
      <c r="AI83" s="1"/>
      <c r="AJ83" s="1"/>
      <c r="AL83" s="1"/>
      <c r="AM83" s="1"/>
      <c r="AN83" s="1"/>
      <c r="AO83" s="1"/>
      <c r="AP83" s="1"/>
      <c r="AQ83" s="1"/>
      <c r="AS83" s="1"/>
      <c r="AT83" s="1"/>
      <c r="AU83" s="1"/>
      <c r="AV83" s="1"/>
    </row>
    <row r="84" spans="2:48" x14ac:dyDescent="0.35">
      <c r="C84" s="1"/>
      <c r="D84" s="1"/>
      <c r="E84" s="1"/>
      <c r="F84" s="1"/>
      <c r="G84" s="1"/>
      <c r="H84" s="1"/>
      <c r="J84" s="1"/>
      <c r="K84" s="1"/>
      <c r="L84" s="1"/>
      <c r="M84" s="1"/>
      <c r="N84" s="1"/>
      <c r="O84" s="1"/>
      <c r="Q84" s="1"/>
      <c r="R84" s="1"/>
      <c r="S84" s="1"/>
      <c r="T84" s="1"/>
      <c r="U84" s="1"/>
      <c r="V84" s="1"/>
      <c r="X84" s="1"/>
      <c r="Y84" s="1"/>
      <c r="Z84" s="1"/>
      <c r="AA84" s="1"/>
      <c r="AB84" s="1"/>
      <c r="AC84" s="1"/>
      <c r="AE84" s="1"/>
      <c r="AF84" s="1"/>
      <c r="AG84" s="1"/>
      <c r="AH84" s="1"/>
      <c r="AI84" s="1"/>
      <c r="AJ84" s="1"/>
      <c r="AL84" s="1"/>
      <c r="AM84" s="1"/>
      <c r="AN84" s="1"/>
      <c r="AO84" s="1"/>
      <c r="AP84" s="1"/>
      <c r="AQ84" s="1"/>
      <c r="AS84" s="1"/>
      <c r="AT84" s="1"/>
      <c r="AU84" s="1"/>
      <c r="AV84" s="1"/>
    </row>
    <row r="85" spans="2:48" x14ac:dyDescent="0.35">
      <c r="C85" s="1"/>
      <c r="D85" s="1"/>
      <c r="E85" s="1"/>
      <c r="F85" s="1"/>
      <c r="G85" s="1"/>
      <c r="H85" s="1"/>
      <c r="J85" s="1"/>
      <c r="K85" s="1"/>
      <c r="L85" s="1"/>
      <c r="M85" s="1"/>
      <c r="N85" s="1"/>
      <c r="O85" s="1"/>
      <c r="Q85" s="1"/>
      <c r="R85" s="1"/>
      <c r="S85" s="1"/>
      <c r="T85" s="1"/>
      <c r="U85" s="1"/>
      <c r="V85" s="1"/>
      <c r="X85" s="1"/>
      <c r="Y85" s="1"/>
      <c r="Z85" s="1"/>
      <c r="AA85" s="1"/>
      <c r="AB85" s="1"/>
      <c r="AC85" s="1"/>
      <c r="AE85" s="1"/>
      <c r="AF85" s="1"/>
      <c r="AG85" s="1"/>
      <c r="AH85" s="1"/>
      <c r="AI85" s="1"/>
      <c r="AJ85" s="1"/>
      <c r="AL85" s="1"/>
      <c r="AM85" s="1"/>
      <c r="AN85" s="1"/>
      <c r="AO85" s="1"/>
      <c r="AP85" s="1"/>
      <c r="AQ85" s="1"/>
      <c r="AS85" s="1"/>
      <c r="AT85" s="1"/>
      <c r="AU85" s="1"/>
      <c r="AV85" s="1"/>
    </row>
    <row r="86" spans="2:48" x14ac:dyDescent="0.35">
      <c r="C86" s="1"/>
      <c r="D86" s="1"/>
      <c r="E86" s="1"/>
      <c r="F86" s="1"/>
      <c r="G86" s="1"/>
      <c r="H86" s="1"/>
      <c r="J86" s="1"/>
      <c r="K86" s="1"/>
      <c r="L86" s="1"/>
      <c r="M86" s="1"/>
      <c r="N86" s="1"/>
      <c r="O86" s="1"/>
      <c r="Q86" s="1"/>
      <c r="R86" s="1"/>
      <c r="S86" s="1"/>
      <c r="T86" s="1"/>
      <c r="U86" s="1"/>
      <c r="V86" s="1"/>
      <c r="X86" s="1"/>
      <c r="Y86" s="1"/>
      <c r="Z86" s="1"/>
      <c r="AA86" s="1"/>
      <c r="AB86" s="1"/>
      <c r="AC86" s="1"/>
      <c r="AE86" s="1"/>
      <c r="AF86" s="1"/>
      <c r="AG86" s="1"/>
      <c r="AH86" s="1"/>
      <c r="AI86" s="1"/>
      <c r="AJ86" s="1"/>
      <c r="AL86" s="1"/>
      <c r="AM86" s="1"/>
      <c r="AN86" s="1"/>
      <c r="AO86" s="1"/>
      <c r="AP86" s="1"/>
      <c r="AQ86" s="1"/>
      <c r="AS86" s="1"/>
      <c r="AT86" s="1"/>
      <c r="AU86" s="1"/>
      <c r="AV86" s="1"/>
    </row>
    <row r="87" spans="2:48" x14ac:dyDescent="0.35">
      <c r="C87" s="1"/>
      <c r="D87" s="1"/>
      <c r="E87" s="1"/>
      <c r="F87" s="1"/>
      <c r="G87" s="1"/>
      <c r="H87" s="1"/>
      <c r="J87" s="1"/>
      <c r="K87" s="1"/>
      <c r="L87" s="1"/>
      <c r="M87" s="1"/>
      <c r="N87" s="1"/>
      <c r="O87" s="1"/>
      <c r="Q87" s="1"/>
      <c r="R87" s="1"/>
      <c r="S87" s="1"/>
      <c r="T87" s="1"/>
      <c r="U87" s="1"/>
      <c r="V87" s="1"/>
      <c r="X87" s="1"/>
      <c r="Y87" s="1"/>
      <c r="Z87" s="1"/>
      <c r="AA87" s="1"/>
      <c r="AB87" s="1"/>
      <c r="AC87" s="1"/>
      <c r="AE87" s="1"/>
      <c r="AF87" s="1"/>
      <c r="AG87" s="1"/>
      <c r="AH87" s="1"/>
      <c r="AI87" s="1"/>
      <c r="AJ87" s="1"/>
      <c r="AL87" s="1"/>
      <c r="AM87" s="1"/>
      <c r="AN87" s="1"/>
      <c r="AO87" s="1"/>
      <c r="AP87" s="1"/>
      <c r="AQ87" s="1"/>
      <c r="AS87" s="1"/>
      <c r="AT87" s="1"/>
      <c r="AU87" s="1"/>
      <c r="AV87" s="1"/>
    </row>
    <row r="88" spans="2:48" x14ac:dyDescent="0.35">
      <c r="C88" s="1"/>
      <c r="D88" s="1"/>
      <c r="E88" s="1"/>
      <c r="F88" s="1"/>
      <c r="G88" s="1"/>
      <c r="H88" s="1"/>
      <c r="J88" s="1"/>
      <c r="K88" s="1"/>
      <c r="L88" s="1"/>
      <c r="M88" s="1"/>
      <c r="N88" s="1"/>
      <c r="O88" s="1"/>
      <c r="Q88" s="1"/>
      <c r="R88" s="1"/>
      <c r="S88" s="1"/>
      <c r="T88" s="1"/>
      <c r="U88" s="1"/>
      <c r="V88" s="1"/>
      <c r="X88" s="1"/>
      <c r="Y88" s="1"/>
      <c r="Z88" s="1"/>
      <c r="AA88" s="1"/>
      <c r="AB88" s="1"/>
      <c r="AC88" s="1"/>
      <c r="AE88" s="1"/>
      <c r="AF88" s="1"/>
      <c r="AG88" s="1"/>
      <c r="AH88" s="1"/>
      <c r="AI88" s="1"/>
      <c r="AJ88" s="1"/>
      <c r="AL88" s="1"/>
      <c r="AM88" s="1"/>
      <c r="AN88" s="1"/>
      <c r="AO88" s="1"/>
      <c r="AP88" s="1"/>
      <c r="AQ88" s="1"/>
      <c r="AS88" s="1"/>
      <c r="AT88" s="1"/>
      <c r="AU88" s="1"/>
      <c r="AV88" s="1"/>
    </row>
    <row r="89" spans="2:48" x14ac:dyDescent="0.35">
      <c r="C89" s="1"/>
      <c r="D89" s="1"/>
      <c r="E89" s="1"/>
      <c r="F89" s="1"/>
      <c r="G89" s="1"/>
      <c r="H89" s="1"/>
      <c r="J89" s="1"/>
      <c r="K89" s="1"/>
      <c r="L89" s="1"/>
      <c r="M89" s="1"/>
      <c r="N89" s="1"/>
      <c r="O89" s="1"/>
      <c r="Q89" s="1"/>
      <c r="R89" s="1"/>
      <c r="S89" s="1"/>
      <c r="T89" s="1"/>
      <c r="U89" s="1"/>
      <c r="V89" s="1"/>
      <c r="X89" s="1"/>
      <c r="Y89" s="1"/>
      <c r="Z89" s="1"/>
      <c r="AA89" s="1"/>
      <c r="AB89" s="1"/>
      <c r="AC89" s="1"/>
      <c r="AE89" s="1"/>
      <c r="AF89" s="1"/>
      <c r="AG89" s="1"/>
      <c r="AH89" s="1"/>
      <c r="AI89" s="1"/>
      <c r="AJ89" s="1"/>
      <c r="AL89" s="1"/>
      <c r="AM89" s="1"/>
      <c r="AN89" s="1"/>
      <c r="AO89" s="1"/>
      <c r="AP89" s="1"/>
      <c r="AQ89" s="1"/>
      <c r="AS89" s="1"/>
      <c r="AT89" s="1"/>
      <c r="AU89" s="1"/>
      <c r="AV89" s="1"/>
    </row>
    <row r="90" spans="2:48" x14ac:dyDescent="0.35">
      <c r="C90" s="1"/>
      <c r="D90" s="1"/>
      <c r="E90" s="1"/>
      <c r="F90" s="1"/>
      <c r="G90" s="1"/>
      <c r="H90" s="1"/>
      <c r="J90" s="1"/>
      <c r="K90" s="1"/>
      <c r="L90" s="1"/>
      <c r="M90" s="1"/>
      <c r="N90" s="1"/>
      <c r="O90" s="1"/>
      <c r="Q90" s="1"/>
      <c r="R90" s="1"/>
      <c r="S90" s="1"/>
      <c r="T90" s="1"/>
      <c r="U90" s="1"/>
      <c r="V90" s="1"/>
      <c r="X90" s="1"/>
      <c r="Y90" s="1"/>
      <c r="Z90" s="1"/>
      <c r="AA90" s="1"/>
      <c r="AB90" s="1"/>
      <c r="AC90" s="1"/>
      <c r="AE90" s="1"/>
      <c r="AF90" s="1"/>
      <c r="AG90" s="1"/>
      <c r="AH90" s="1"/>
      <c r="AI90" s="1"/>
      <c r="AJ90" s="1"/>
      <c r="AL90" s="1"/>
      <c r="AM90" s="1"/>
      <c r="AN90" s="1"/>
      <c r="AO90" s="1"/>
      <c r="AP90" s="1"/>
      <c r="AQ90" s="1"/>
      <c r="AS90" s="1"/>
      <c r="AT90" s="1"/>
      <c r="AU90" s="1"/>
      <c r="AV90" s="1"/>
    </row>
    <row r="91" spans="2:48" x14ac:dyDescent="0.35">
      <c r="C91" s="1"/>
      <c r="D91" s="1"/>
      <c r="E91" s="1"/>
      <c r="F91" s="1"/>
      <c r="G91" s="1"/>
      <c r="H91" s="1"/>
      <c r="J91" s="1"/>
      <c r="K91" s="1"/>
      <c r="L91" s="1"/>
      <c r="M91" s="1"/>
      <c r="N91" s="1"/>
      <c r="O91" s="1"/>
      <c r="Q91" s="1"/>
      <c r="R91" s="1"/>
      <c r="S91" s="1"/>
      <c r="T91" s="1"/>
      <c r="U91" s="1"/>
      <c r="V91" s="1"/>
      <c r="X91" s="1"/>
      <c r="Y91" s="1"/>
      <c r="Z91" s="1"/>
      <c r="AA91" s="1"/>
      <c r="AB91" s="1"/>
      <c r="AC91" s="1"/>
      <c r="AE91" s="1"/>
      <c r="AF91" s="1"/>
      <c r="AG91" s="1"/>
      <c r="AH91" s="1"/>
      <c r="AI91" s="1"/>
      <c r="AJ91" s="1"/>
      <c r="AL91" s="1"/>
      <c r="AM91" s="1"/>
      <c r="AN91" s="1"/>
      <c r="AO91" s="1"/>
      <c r="AP91" s="1"/>
      <c r="AQ91" s="1"/>
      <c r="AS91" s="1"/>
      <c r="AT91" s="1"/>
      <c r="AU91" s="1"/>
      <c r="AV91" s="1"/>
    </row>
    <row r="92" spans="2:48" x14ac:dyDescent="0.35">
      <c r="C92" s="1"/>
      <c r="D92" s="1"/>
      <c r="E92" s="1"/>
      <c r="F92" s="1"/>
      <c r="G92" s="1"/>
      <c r="H92" s="1"/>
      <c r="J92" s="1"/>
      <c r="K92" s="1"/>
      <c r="L92" s="1"/>
      <c r="M92" s="1"/>
      <c r="N92" s="1"/>
      <c r="O92" s="1"/>
      <c r="Q92" s="1"/>
      <c r="R92" s="1"/>
      <c r="S92" s="1"/>
      <c r="T92" s="1"/>
      <c r="U92" s="1"/>
      <c r="V92" s="1"/>
      <c r="X92" s="1"/>
      <c r="Y92" s="1"/>
      <c r="Z92" s="1"/>
      <c r="AA92" s="1"/>
      <c r="AB92" s="1"/>
      <c r="AC92" s="1"/>
      <c r="AE92" s="1"/>
      <c r="AF92" s="1"/>
      <c r="AG92" s="1"/>
      <c r="AH92" s="1"/>
      <c r="AI92" s="1"/>
      <c r="AJ92" s="1"/>
      <c r="AL92" s="1"/>
      <c r="AM92" s="1"/>
      <c r="AN92" s="1"/>
      <c r="AO92" s="1"/>
      <c r="AP92" s="1"/>
      <c r="AQ92" s="1"/>
      <c r="AS92" s="1"/>
      <c r="AT92" s="1"/>
      <c r="AU92" s="1"/>
      <c r="AV92" s="1"/>
    </row>
    <row r="93" spans="2:48" x14ac:dyDescent="0.35">
      <c r="C93" s="1"/>
      <c r="D93" s="1"/>
      <c r="E93" s="1"/>
      <c r="F93" s="1"/>
      <c r="G93" s="1"/>
      <c r="H93" s="1"/>
      <c r="J93" s="1"/>
      <c r="K93" s="1"/>
      <c r="L93" s="1"/>
      <c r="M93" s="1"/>
      <c r="N93" s="1"/>
      <c r="O93" s="1"/>
      <c r="Q93" s="1"/>
      <c r="R93" s="1"/>
      <c r="S93" s="1"/>
      <c r="T93" s="1"/>
      <c r="U93" s="1"/>
      <c r="V93" s="1"/>
      <c r="X93" s="1"/>
      <c r="Y93" s="1"/>
      <c r="Z93" s="1"/>
      <c r="AA93" s="1"/>
      <c r="AB93" s="1"/>
      <c r="AC93" s="1"/>
      <c r="AE93" s="1"/>
      <c r="AF93" s="1"/>
      <c r="AG93" s="1"/>
      <c r="AH93" s="1"/>
      <c r="AI93" s="1"/>
      <c r="AJ93" s="1"/>
      <c r="AL93" s="1"/>
      <c r="AM93" s="1"/>
      <c r="AN93" s="1"/>
      <c r="AO93" s="1"/>
      <c r="AP93" s="1"/>
      <c r="AQ93" s="1"/>
      <c r="AS93" s="1"/>
      <c r="AT93" s="1"/>
      <c r="AU93" s="1"/>
      <c r="AV93" s="1"/>
    </row>
    <row r="94" spans="2:48" x14ac:dyDescent="0.35">
      <c r="C94" s="1"/>
      <c r="D94" s="1"/>
      <c r="E94" s="1"/>
      <c r="F94" s="1"/>
      <c r="G94" s="1"/>
      <c r="H94" s="1"/>
      <c r="J94" s="1"/>
      <c r="K94" s="1"/>
      <c r="L94" s="1"/>
      <c r="M94" s="1"/>
      <c r="N94" s="1"/>
      <c r="O94" s="1"/>
      <c r="Q94" s="1"/>
      <c r="R94" s="1"/>
      <c r="S94" s="1"/>
      <c r="T94" s="1"/>
      <c r="U94" s="1"/>
      <c r="V94" s="1"/>
      <c r="X94" s="1"/>
      <c r="Y94" s="1"/>
      <c r="Z94" s="1"/>
      <c r="AA94" s="1"/>
      <c r="AB94" s="1"/>
      <c r="AC94" s="1"/>
      <c r="AE94" s="1"/>
      <c r="AF94" s="1"/>
      <c r="AG94" s="1"/>
      <c r="AH94" s="1"/>
      <c r="AI94" s="1"/>
      <c r="AJ94" s="1"/>
      <c r="AL94" s="1"/>
      <c r="AM94" s="1"/>
      <c r="AN94" s="1"/>
      <c r="AO94" s="1"/>
      <c r="AP94" s="1"/>
      <c r="AQ94" s="1"/>
      <c r="AS94" s="1"/>
      <c r="AT94" s="1"/>
      <c r="AU94" s="1"/>
      <c r="AV94" s="1"/>
    </row>
    <row r="95" spans="2:48" x14ac:dyDescent="0.35">
      <c r="C95" s="1"/>
      <c r="D95" s="1"/>
      <c r="E95" s="1"/>
      <c r="F95" s="1"/>
      <c r="G95" s="1"/>
      <c r="H95" s="1"/>
      <c r="J95" s="1"/>
      <c r="K95" s="1"/>
      <c r="L95" s="1"/>
      <c r="M95" s="1"/>
      <c r="N95" s="1"/>
      <c r="O95" s="1"/>
      <c r="Q95" s="1"/>
      <c r="R95" s="1"/>
      <c r="S95" s="1"/>
      <c r="T95" s="1"/>
      <c r="U95" s="1"/>
      <c r="V95" s="1"/>
      <c r="X95" s="1"/>
      <c r="Y95" s="1"/>
      <c r="Z95" s="1"/>
      <c r="AA95" s="1"/>
      <c r="AB95" s="1"/>
      <c r="AC95" s="1"/>
      <c r="AE95" s="1"/>
      <c r="AF95" s="1"/>
      <c r="AG95" s="1"/>
      <c r="AH95" s="1"/>
      <c r="AI95" s="1"/>
      <c r="AJ95" s="1"/>
      <c r="AL95" s="1"/>
      <c r="AM95" s="1"/>
      <c r="AN95" s="1"/>
      <c r="AO95" s="1"/>
      <c r="AP95" s="1"/>
      <c r="AQ95" s="1"/>
      <c r="AS95" s="1"/>
      <c r="AT95" s="1"/>
      <c r="AU95" s="1"/>
      <c r="AV95" s="1"/>
    </row>
    <row r="96" spans="2:48" x14ac:dyDescent="0.35">
      <c r="C96" s="1"/>
      <c r="D96" s="1"/>
      <c r="E96" s="1"/>
      <c r="F96" s="1"/>
      <c r="G96" s="1"/>
      <c r="H96" s="1"/>
      <c r="J96" s="1"/>
      <c r="K96" s="1"/>
      <c r="L96" s="1"/>
      <c r="M96" s="1"/>
      <c r="N96" s="1"/>
      <c r="O96" s="1"/>
      <c r="Q96" s="1"/>
      <c r="R96" s="1"/>
      <c r="S96" s="1"/>
      <c r="T96" s="1"/>
      <c r="U96" s="1"/>
      <c r="V96" s="1"/>
      <c r="X96" s="1"/>
      <c r="Y96" s="1"/>
      <c r="Z96" s="1"/>
      <c r="AA96" s="1"/>
      <c r="AB96" s="1"/>
      <c r="AC96" s="1"/>
      <c r="AE96" s="1"/>
      <c r="AF96" s="1"/>
      <c r="AG96" s="1"/>
      <c r="AH96" s="1"/>
      <c r="AI96" s="1"/>
      <c r="AJ96" s="1"/>
      <c r="AL96" s="1"/>
      <c r="AM96" s="1"/>
      <c r="AN96" s="1"/>
      <c r="AO96" s="1"/>
      <c r="AP96" s="1"/>
      <c r="AQ96" s="1"/>
      <c r="AS96" s="1"/>
      <c r="AT96" s="1"/>
      <c r="AU96" s="1"/>
      <c r="AV96" s="1"/>
    </row>
    <row r="97" spans="3:48" x14ac:dyDescent="0.35">
      <c r="C97" s="1"/>
      <c r="D97" s="1"/>
      <c r="E97" s="1"/>
      <c r="F97" s="1"/>
      <c r="G97" s="1"/>
      <c r="H97" s="1"/>
      <c r="J97" s="1"/>
      <c r="K97" s="1"/>
      <c r="L97" s="1"/>
      <c r="M97" s="1"/>
      <c r="N97" s="1"/>
      <c r="O97" s="1"/>
      <c r="Q97" s="1"/>
      <c r="R97" s="1"/>
      <c r="S97" s="1"/>
      <c r="T97" s="1"/>
      <c r="U97" s="1"/>
      <c r="V97" s="1"/>
      <c r="X97" s="1"/>
      <c r="Y97" s="1"/>
      <c r="Z97" s="1"/>
      <c r="AA97" s="1"/>
      <c r="AB97" s="1"/>
      <c r="AC97" s="1"/>
      <c r="AE97" s="1"/>
      <c r="AF97" s="1"/>
      <c r="AG97" s="1"/>
      <c r="AH97" s="1"/>
      <c r="AI97" s="1"/>
      <c r="AJ97" s="1"/>
      <c r="AL97" s="1"/>
      <c r="AM97" s="1"/>
      <c r="AN97" s="1"/>
      <c r="AO97" s="1"/>
      <c r="AP97" s="1"/>
      <c r="AQ97" s="1"/>
      <c r="AS97" s="1"/>
      <c r="AT97" s="1"/>
      <c r="AU97" s="1"/>
      <c r="AV97" s="1"/>
    </row>
    <row r="98" spans="3:48" x14ac:dyDescent="0.35">
      <c r="AS98" s="1"/>
      <c r="AT98" s="1"/>
      <c r="AU98" s="1"/>
      <c r="AV98" s="1"/>
    </row>
    <row r="99" spans="3:48" x14ac:dyDescent="0.35">
      <c r="AS99" s="1"/>
      <c r="AT99" s="1"/>
      <c r="AU99" s="1"/>
      <c r="AV99" s="1"/>
    </row>
    <row r="100" spans="3:48" x14ac:dyDescent="0.35">
      <c r="AS100" s="1"/>
      <c r="AT100" s="1"/>
      <c r="AU100" s="1"/>
      <c r="AV100" s="1"/>
    </row>
    <row r="101" spans="3:48" x14ac:dyDescent="0.35">
      <c r="AS101" s="1"/>
      <c r="AT101" s="1"/>
      <c r="AU101" s="1"/>
      <c r="AV101" s="1"/>
    </row>
    <row r="102" spans="3:48" x14ac:dyDescent="0.35">
      <c r="AS102" s="1"/>
      <c r="AT102" s="1"/>
      <c r="AU102" s="1"/>
      <c r="AV102" s="1"/>
    </row>
    <row r="103" spans="3:48" x14ac:dyDescent="0.35">
      <c r="AS103" s="1"/>
      <c r="AT103" s="1"/>
      <c r="AU103" s="1"/>
      <c r="AV103" s="1"/>
    </row>
    <row r="104" spans="3:48" x14ac:dyDescent="0.35">
      <c r="AS104" s="1"/>
      <c r="AT104" s="1"/>
      <c r="AU104" s="1"/>
      <c r="AV104" s="1"/>
    </row>
    <row r="105" spans="3:48" x14ac:dyDescent="0.35">
      <c r="AS105" s="1"/>
      <c r="AT105" s="1"/>
      <c r="AU105" s="1"/>
      <c r="AV105" s="1"/>
    </row>
    <row r="106" spans="3:48" x14ac:dyDescent="0.35">
      <c r="AS106" s="1"/>
      <c r="AT106" s="1"/>
      <c r="AU106" s="1"/>
      <c r="AV106" s="1"/>
    </row>
    <row r="107" spans="3:48" x14ac:dyDescent="0.35">
      <c r="AS107" s="1"/>
      <c r="AT107" s="1"/>
      <c r="AU107" s="1"/>
      <c r="AV107" s="1"/>
    </row>
    <row r="108" spans="3:48" x14ac:dyDescent="0.35">
      <c r="AS108" s="1"/>
      <c r="AT108" s="1"/>
      <c r="AU108" s="1"/>
      <c r="AV108" s="1"/>
    </row>
    <row r="109" spans="3:48" x14ac:dyDescent="0.35">
      <c r="AS109" s="1"/>
      <c r="AT109" s="1"/>
      <c r="AU109" s="1"/>
      <c r="AV109" s="1"/>
    </row>
    <row r="110" spans="3:48" x14ac:dyDescent="0.35">
      <c r="AS110" s="1"/>
      <c r="AT110" s="1"/>
      <c r="AU110" s="1"/>
      <c r="AV110" s="1"/>
    </row>
    <row r="111" spans="3:48" x14ac:dyDescent="0.35">
      <c r="AS111" s="1"/>
      <c r="AT111" s="1"/>
      <c r="AU111" s="1"/>
      <c r="AV111" s="1"/>
    </row>
    <row r="112" spans="3:48" x14ac:dyDescent="0.35">
      <c r="AS112" s="1"/>
      <c r="AT112" s="1"/>
      <c r="AU112" s="1"/>
      <c r="AV112" s="1"/>
    </row>
    <row r="113" spans="45:48" x14ac:dyDescent="0.35">
      <c r="AS113" s="1"/>
      <c r="AT113" s="1"/>
      <c r="AU113" s="1"/>
      <c r="AV113" s="1"/>
    </row>
    <row r="114" spans="45:48" x14ac:dyDescent="0.35">
      <c r="AS114" s="1"/>
      <c r="AT114" s="1"/>
      <c r="AU114" s="1"/>
      <c r="AV114" s="1"/>
    </row>
    <row r="115" spans="45:48" x14ac:dyDescent="0.35">
      <c r="AS115" s="1"/>
      <c r="AT115" s="1"/>
      <c r="AU115" s="1"/>
      <c r="AV115" s="1"/>
    </row>
    <row r="116" spans="45:48" x14ac:dyDescent="0.35">
      <c r="AS116" s="1"/>
      <c r="AT116" s="1"/>
      <c r="AU116" s="1"/>
      <c r="AV116" s="1"/>
    </row>
    <row r="117" spans="45:48" x14ac:dyDescent="0.35">
      <c r="AS117" s="1"/>
      <c r="AT117" s="1"/>
      <c r="AU117" s="1"/>
      <c r="AV117" s="1"/>
    </row>
    <row r="118" spans="45:48" x14ac:dyDescent="0.35">
      <c r="AS118" s="1"/>
      <c r="AT118" s="1"/>
      <c r="AU118" s="1"/>
      <c r="AV118" s="1"/>
    </row>
    <row r="119" spans="45:48" x14ac:dyDescent="0.35">
      <c r="AS119" s="1"/>
      <c r="AT119" s="1"/>
      <c r="AU119" s="1"/>
      <c r="AV119" s="1"/>
    </row>
    <row r="120" spans="45:48" x14ac:dyDescent="0.35">
      <c r="AS120" s="1"/>
      <c r="AT120" s="1"/>
      <c r="AU120" s="1"/>
      <c r="AV120" s="1"/>
    </row>
    <row r="121" spans="45:48" x14ac:dyDescent="0.35">
      <c r="AS121" s="1"/>
      <c r="AT121" s="1"/>
      <c r="AU121" s="1"/>
      <c r="AV121" s="1"/>
    </row>
    <row r="122" spans="45:48" x14ac:dyDescent="0.35">
      <c r="AS122" s="1"/>
      <c r="AT122" s="1"/>
      <c r="AU122" s="1"/>
      <c r="AV122" s="1"/>
    </row>
    <row r="123" spans="45:48" x14ac:dyDescent="0.35">
      <c r="AS123" s="1"/>
      <c r="AT123" s="1"/>
      <c r="AU123" s="1"/>
      <c r="AV123" s="1"/>
    </row>
    <row r="124" spans="45:48" x14ac:dyDescent="0.35">
      <c r="AS124" s="1"/>
      <c r="AT124" s="1"/>
      <c r="AU124" s="1"/>
      <c r="AV124" s="1"/>
    </row>
    <row r="125" spans="45:48" x14ac:dyDescent="0.35">
      <c r="AS125" s="1"/>
      <c r="AT125" s="1"/>
      <c r="AU125" s="1"/>
      <c r="AV125" s="1"/>
    </row>
    <row r="126" spans="45:48" x14ac:dyDescent="0.35">
      <c r="AS126" s="1"/>
      <c r="AT126" s="1"/>
      <c r="AU126" s="1"/>
      <c r="AV126" s="1"/>
    </row>
    <row r="127" spans="45:48" x14ac:dyDescent="0.35">
      <c r="AS127" s="1"/>
      <c r="AT127" s="1"/>
      <c r="AU127" s="1"/>
      <c r="AV127" s="1"/>
    </row>
    <row r="128" spans="45:48" x14ac:dyDescent="0.35">
      <c r="AS128" s="1"/>
      <c r="AT128" s="1"/>
      <c r="AU128" s="1"/>
      <c r="AV128" s="1"/>
    </row>
    <row r="129" spans="45:48" x14ac:dyDescent="0.35">
      <c r="AS129" s="1"/>
      <c r="AT129" s="1"/>
      <c r="AU129" s="1"/>
      <c r="AV129" s="1"/>
    </row>
    <row r="130" spans="45:48" x14ac:dyDescent="0.35">
      <c r="AS130" s="1"/>
      <c r="AT130" s="1"/>
      <c r="AU130" s="1"/>
      <c r="AV130" s="1"/>
    </row>
    <row r="131" spans="45:48" x14ac:dyDescent="0.35">
      <c r="AS131" s="1"/>
      <c r="AT131" s="1"/>
      <c r="AU131" s="1"/>
      <c r="AV131" s="1"/>
    </row>
    <row r="132" spans="45:48" x14ac:dyDescent="0.35">
      <c r="AS132" s="1"/>
      <c r="AT132" s="1"/>
      <c r="AU132" s="1"/>
      <c r="AV132" s="1"/>
    </row>
    <row r="133" spans="45:48" x14ac:dyDescent="0.35">
      <c r="AS133" s="1"/>
      <c r="AT133" s="1"/>
      <c r="AU133" s="1"/>
      <c r="AV133" s="1"/>
    </row>
    <row r="134" spans="45:48" x14ac:dyDescent="0.35">
      <c r="AS134" s="1"/>
      <c r="AT134" s="1"/>
      <c r="AU134" s="1"/>
      <c r="AV134" s="1"/>
    </row>
    <row r="135" spans="45:48" x14ac:dyDescent="0.35">
      <c r="AS135" s="1"/>
      <c r="AT135" s="1"/>
      <c r="AU135" s="1"/>
      <c r="AV135" s="1"/>
    </row>
    <row r="136" spans="45:48" x14ac:dyDescent="0.35">
      <c r="AS136" s="1"/>
      <c r="AT136" s="1"/>
      <c r="AU136" s="1"/>
      <c r="AV136" s="1"/>
    </row>
    <row r="137" spans="45:48" x14ac:dyDescent="0.35">
      <c r="AS137" s="1"/>
      <c r="AT137" s="1"/>
      <c r="AU137" s="1"/>
      <c r="AV137" s="1"/>
    </row>
    <row r="138" spans="45:48" x14ac:dyDescent="0.35">
      <c r="AS138" s="1"/>
      <c r="AT138" s="1"/>
      <c r="AU138" s="1"/>
      <c r="AV138" s="1"/>
    </row>
    <row r="139" spans="45:48" x14ac:dyDescent="0.35">
      <c r="AS139" s="1"/>
      <c r="AT139" s="1"/>
      <c r="AU139" s="1"/>
      <c r="AV139" s="1"/>
    </row>
    <row r="140" spans="45:48" x14ac:dyDescent="0.35">
      <c r="AS140" s="1"/>
      <c r="AT140" s="1"/>
      <c r="AU140" s="1"/>
      <c r="AV140" s="1"/>
    </row>
    <row r="141" spans="45:48" x14ac:dyDescent="0.35">
      <c r="AS141" s="1"/>
      <c r="AT141" s="1"/>
      <c r="AU141" s="1"/>
      <c r="AV141" s="1"/>
    </row>
    <row r="142" spans="45:48" x14ac:dyDescent="0.35">
      <c r="AS142" s="1"/>
      <c r="AT142" s="1"/>
      <c r="AU142" s="1"/>
      <c r="AV142" s="1"/>
    </row>
    <row r="143" spans="45:48" x14ac:dyDescent="0.35">
      <c r="AS143" s="1"/>
      <c r="AT143" s="1"/>
      <c r="AU143" s="1"/>
      <c r="AV143" s="1"/>
    </row>
    <row r="144" spans="45:48" x14ac:dyDescent="0.35">
      <c r="AS144" s="1"/>
      <c r="AT144" s="1"/>
      <c r="AU144" s="1"/>
      <c r="AV144" s="1"/>
    </row>
    <row r="145" spans="45:48" x14ac:dyDescent="0.35">
      <c r="AS145" s="1"/>
      <c r="AT145" s="1"/>
      <c r="AU145" s="1"/>
      <c r="AV145" s="1"/>
    </row>
    <row r="146" spans="45:48" x14ac:dyDescent="0.35">
      <c r="AS146" s="1"/>
      <c r="AT146" s="1"/>
      <c r="AU146" s="1"/>
      <c r="AV146" s="1"/>
    </row>
    <row r="147" spans="45:48" x14ac:dyDescent="0.35">
      <c r="AS147" s="1"/>
      <c r="AT147" s="1"/>
      <c r="AU147" s="1"/>
      <c r="AV147" s="1"/>
    </row>
    <row r="148" spans="45:48" x14ac:dyDescent="0.35">
      <c r="AS148" s="1"/>
      <c r="AT148" s="1"/>
      <c r="AU148" s="1"/>
      <c r="AV148" s="1"/>
    </row>
    <row r="149" spans="45:48" x14ac:dyDescent="0.35">
      <c r="AS149" s="1"/>
      <c r="AT149" s="1"/>
      <c r="AU149" s="1"/>
      <c r="AV149" s="1"/>
    </row>
    <row r="150" spans="45:48" x14ac:dyDescent="0.35">
      <c r="AS150" s="1"/>
      <c r="AT150" s="1"/>
      <c r="AU150" s="1"/>
      <c r="AV150" s="1"/>
    </row>
    <row r="151" spans="45:48" x14ac:dyDescent="0.35">
      <c r="AS151" s="1"/>
      <c r="AT151" s="1"/>
      <c r="AU151" s="1"/>
      <c r="AV151" s="1"/>
    </row>
    <row r="152" spans="45:48" x14ac:dyDescent="0.35">
      <c r="AS152" s="1"/>
      <c r="AT152" s="1"/>
      <c r="AU152" s="1"/>
      <c r="AV152" s="1"/>
    </row>
    <row r="153" spans="45:48" x14ac:dyDescent="0.35">
      <c r="AS153" s="1"/>
      <c r="AT153" s="1"/>
      <c r="AU153" s="1"/>
      <c r="AV153" s="1"/>
    </row>
    <row r="154" spans="45:48" x14ac:dyDescent="0.35">
      <c r="AS154" s="1"/>
      <c r="AT154" s="1"/>
      <c r="AU154" s="1"/>
      <c r="AV154" s="1"/>
    </row>
    <row r="155" spans="45:48" x14ac:dyDescent="0.35">
      <c r="AS155" s="1"/>
      <c r="AT155" s="1"/>
      <c r="AU155" s="1"/>
      <c r="AV155" s="1"/>
    </row>
    <row r="156" spans="45:48" x14ac:dyDescent="0.35">
      <c r="AS156" s="1"/>
      <c r="AT156" s="1"/>
      <c r="AU156" s="1"/>
      <c r="AV156" s="1"/>
    </row>
    <row r="157" spans="45:48" x14ac:dyDescent="0.35">
      <c r="AS157" s="1"/>
      <c r="AT157" s="1"/>
      <c r="AU157" s="1"/>
      <c r="AV157" s="1"/>
    </row>
    <row r="158" spans="45:48" x14ac:dyDescent="0.35">
      <c r="AS158" s="1"/>
      <c r="AT158" s="1"/>
      <c r="AU158" s="1"/>
      <c r="AV158" s="1"/>
    </row>
    <row r="159" spans="45:48" x14ac:dyDescent="0.35">
      <c r="AS159" s="1"/>
      <c r="AT159" s="1"/>
      <c r="AU159" s="1"/>
      <c r="AV159" s="1"/>
    </row>
    <row r="160" spans="45:48" x14ac:dyDescent="0.35">
      <c r="AS160" s="1"/>
      <c r="AT160" s="1"/>
      <c r="AU160" s="1"/>
      <c r="AV160" s="1"/>
    </row>
    <row r="161" spans="45:48" x14ac:dyDescent="0.35">
      <c r="AS161" s="1"/>
      <c r="AT161" s="1"/>
      <c r="AU161" s="1"/>
      <c r="AV161" s="1"/>
    </row>
    <row r="162" spans="45:48" x14ac:dyDescent="0.35">
      <c r="AS162" s="1"/>
      <c r="AT162" s="1"/>
      <c r="AU162" s="1"/>
      <c r="AV162" s="1"/>
    </row>
    <row r="163" spans="45:48" x14ac:dyDescent="0.35">
      <c r="AS163" s="1"/>
      <c r="AT163" s="1"/>
      <c r="AU163" s="1"/>
      <c r="AV163" s="1"/>
    </row>
    <row r="164" spans="45:48" x14ac:dyDescent="0.35">
      <c r="AS164" s="1"/>
      <c r="AT164" s="1"/>
      <c r="AU164" s="1"/>
      <c r="AV164" s="1"/>
    </row>
    <row r="165" spans="45:48" x14ac:dyDescent="0.35">
      <c r="AS165" s="1"/>
      <c r="AT165" s="1"/>
      <c r="AU165" s="1"/>
      <c r="AV165" s="1"/>
    </row>
    <row r="166" spans="45:48" x14ac:dyDescent="0.35">
      <c r="AS166" s="1"/>
      <c r="AT166" s="1"/>
      <c r="AU166" s="1"/>
      <c r="AV166" s="1"/>
    </row>
    <row r="167" spans="45:48" x14ac:dyDescent="0.35">
      <c r="AS167" s="1"/>
      <c r="AT167" s="1"/>
      <c r="AU167" s="1"/>
      <c r="AV167" s="1"/>
    </row>
    <row r="168" spans="45:48" x14ac:dyDescent="0.35">
      <c r="AS168" s="1"/>
      <c r="AT168" s="1"/>
      <c r="AU168" s="1"/>
      <c r="AV168" s="1"/>
    </row>
    <row r="169" spans="45:48" x14ac:dyDescent="0.35">
      <c r="AS169" s="1"/>
      <c r="AT169" s="1"/>
      <c r="AU169" s="1"/>
      <c r="AV169" s="1"/>
    </row>
    <row r="170" spans="45:48" x14ac:dyDescent="0.35">
      <c r="AS170" s="1"/>
      <c r="AT170" s="1"/>
      <c r="AU170" s="1"/>
      <c r="AV170" s="1"/>
    </row>
    <row r="171" spans="45:48" x14ac:dyDescent="0.35">
      <c r="AS171" s="1"/>
      <c r="AT171" s="1"/>
      <c r="AU171" s="1"/>
      <c r="AV171" s="1"/>
    </row>
    <row r="172" spans="45:48" x14ac:dyDescent="0.35">
      <c r="AS172" s="1"/>
      <c r="AT172" s="1"/>
      <c r="AU172" s="1"/>
      <c r="AV172" s="1"/>
    </row>
    <row r="173" spans="45:48" x14ac:dyDescent="0.35">
      <c r="AS173" s="1"/>
      <c r="AT173" s="1"/>
      <c r="AU173" s="1"/>
      <c r="AV173" s="1"/>
    </row>
    <row r="174" spans="45:48" x14ac:dyDescent="0.35">
      <c r="AS174" s="1"/>
      <c r="AT174" s="1"/>
      <c r="AU174" s="1"/>
      <c r="AV174" s="1"/>
    </row>
    <row r="175" spans="45:48" x14ac:dyDescent="0.35">
      <c r="AS175" s="1"/>
      <c r="AT175" s="1"/>
      <c r="AU175" s="1"/>
      <c r="AV175" s="1"/>
    </row>
    <row r="176" spans="45:48" x14ac:dyDescent="0.35">
      <c r="AS176" s="1"/>
      <c r="AT176" s="1"/>
      <c r="AU176" s="1"/>
      <c r="AV176" s="1"/>
    </row>
    <row r="177" spans="45:48" x14ac:dyDescent="0.35">
      <c r="AS177" s="1"/>
      <c r="AT177" s="1"/>
      <c r="AU177" s="1"/>
      <c r="AV177" s="1"/>
    </row>
    <row r="178" spans="45:48" x14ac:dyDescent="0.35">
      <c r="AS178" s="1"/>
      <c r="AT178" s="1"/>
      <c r="AU178" s="1"/>
      <c r="AV178" s="1"/>
    </row>
    <row r="179" spans="45:48" x14ac:dyDescent="0.35">
      <c r="AS179" s="1"/>
      <c r="AT179" s="1"/>
      <c r="AU179" s="1"/>
      <c r="AV179" s="1"/>
    </row>
    <row r="180" spans="45:48" x14ac:dyDescent="0.35">
      <c r="AS180" s="1"/>
      <c r="AT180" s="1"/>
      <c r="AU180" s="1"/>
      <c r="AV180" s="1"/>
    </row>
    <row r="181" spans="45:48" x14ac:dyDescent="0.35">
      <c r="AS181" s="1"/>
      <c r="AT181" s="1"/>
      <c r="AU181" s="1"/>
      <c r="AV181" s="1"/>
    </row>
    <row r="182" spans="45:48" x14ac:dyDescent="0.35">
      <c r="AS182" s="1"/>
      <c r="AT182" s="1"/>
      <c r="AU182" s="1"/>
      <c r="AV182" s="1"/>
    </row>
    <row r="183" spans="45:48" x14ac:dyDescent="0.35">
      <c r="AS183" s="1"/>
      <c r="AT183" s="1"/>
      <c r="AU183" s="1"/>
      <c r="AV183" s="1"/>
    </row>
    <row r="184" spans="45:48" x14ac:dyDescent="0.35">
      <c r="AS184" s="1"/>
      <c r="AT184" s="1"/>
      <c r="AU184" s="1"/>
      <c r="AV184" s="1"/>
    </row>
    <row r="185" spans="45:48" x14ac:dyDescent="0.35">
      <c r="AS185" s="1"/>
      <c r="AT185" s="1"/>
      <c r="AU185" s="1"/>
      <c r="AV185" s="1"/>
    </row>
    <row r="186" spans="45:48" x14ac:dyDescent="0.35">
      <c r="AS186" s="1"/>
      <c r="AT186" s="1"/>
      <c r="AU186" s="1"/>
      <c r="AV186" s="1"/>
    </row>
    <row r="187" spans="45:48" x14ac:dyDescent="0.35">
      <c r="AS187" s="1"/>
      <c r="AT187" s="1"/>
      <c r="AU187" s="1"/>
      <c r="AV187" s="1"/>
    </row>
    <row r="188" spans="45:48" x14ac:dyDescent="0.35">
      <c r="AS188" s="1"/>
      <c r="AT188" s="1"/>
      <c r="AU188" s="1"/>
      <c r="AV188" s="1"/>
    </row>
    <row r="189" spans="45:48" x14ac:dyDescent="0.35">
      <c r="AS189" s="1"/>
      <c r="AT189" s="1"/>
      <c r="AU189" s="1"/>
      <c r="AV189" s="1"/>
    </row>
    <row r="190" spans="45:48" x14ac:dyDescent="0.35">
      <c r="AS190" s="1"/>
      <c r="AT190" s="1"/>
      <c r="AU190" s="1"/>
      <c r="AV190" s="1"/>
    </row>
    <row r="191" spans="45:48" x14ac:dyDescent="0.35">
      <c r="AS191" s="1"/>
      <c r="AT191" s="1"/>
      <c r="AU191" s="1"/>
      <c r="AV191" s="1"/>
    </row>
    <row r="192" spans="45:48" x14ac:dyDescent="0.35">
      <c r="AS192" s="1"/>
      <c r="AT192" s="1"/>
      <c r="AU192" s="1"/>
      <c r="AV192" s="1"/>
    </row>
    <row r="193" spans="45:48" x14ac:dyDescent="0.35">
      <c r="AS193" s="1"/>
      <c r="AT193" s="1"/>
      <c r="AU193" s="1"/>
      <c r="AV193" s="1"/>
    </row>
    <row r="194" spans="45:48" x14ac:dyDescent="0.35">
      <c r="AS194" s="1"/>
      <c r="AT194" s="1"/>
      <c r="AU194" s="1"/>
      <c r="AV194" s="1"/>
    </row>
    <row r="195" spans="45:48" x14ac:dyDescent="0.35">
      <c r="AS195" s="1"/>
      <c r="AT195" s="1"/>
      <c r="AU195" s="1"/>
      <c r="AV195" s="1"/>
    </row>
    <row r="196" spans="45:48" x14ac:dyDescent="0.35">
      <c r="AS196" s="1"/>
      <c r="AT196" s="1"/>
      <c r="AU196" s="1"/>
      <c r="AV196" s="1"/>
    </row>
    <row r="197" spans="45:48" x14ac:dyDescent="0.35">
      <c r="AS197" s="1"/>
      <c r="AT197" s="1"/>
      <c r="AU197" s="1"/>
      <c r="AV197" s="1"/>
    </row>
    <row r="198" spans="45:48" x14ac:dyDescent="0.35">
      <c r="AS198" s="1"/>
      <c r="AT198" s="1"/>
      <c r="AU198" s="1"/>
      <c r="AV198" s="1"/>
    </row>
    <row r="199" spans="45:48" x14ac:dyDescent="0.35">
      <c r="AS199" s="1"/>
      <c r="AT199" s="1"/>
      <c r="AU199" s="1"/>
      <c r="AV199" s="1"/>
    </row>
    <row r="200" spans="45:48" x14ac:dyDescent="0.35">
      <c r="AS200" s="1"/>
      <c r="AT200" s="1"/>
      <c r="AU200" s="1"/>
      <c r="AV200" s="1"/>
    </row>
    <row r="201" spans="45:48" x14ac:dyDescent="0.35">
      <c r="AS201" s="1"/>
      <c r="AT201" s="1"/>
      <c r="AU201" s="1"/>
      <c r="AV201" s="1"/>
    </row>
    <row r="202" spans="45:48" x14ac:dyDescent="0.35">
      <c r="AS202" s="1"/>
      <c r="AT202" s="1"/>
      <c r="AU202" s="1"/>
      <c r="AV202" s="1"/>
    </row>
    <row r="203" spans="45:48" x14ac:dyDescent="0.35">
      <c r="AS203" s="1"/>
      <c r="AT203" s="1"/>
      <c r="AU203" s="1"/>
      <c r="AV203" s="1"/>
    </row>
    <row r="204" spans="45:48" x14ac:dyDescent="0.35">
      <c r="AS204" s="1"/>
      <c r="AT204" s="1"/>
      <c r="AU204" s="1"/>
      <c r="AV204" s="1"/>
    </row>
    <row r="205" spans="45:48" x14ac:dyDescent="0.35">
      <c r="AS205" s="1"/>
      <c r="AT205" s="1"/>
      <c r="AU205" s="1"/>
      <c r="AV205" s="1"/>
    </row>
    <row r="206" spans="45:48" x14ac:dyDescent="0.35">
      <c r="AS206" s="1"/>
      <c r="AT206" s="1"/>
      <c r="AU206" s="1"/>
      <c r="AV206" s="1"/>
    </row>
    <row r="207" spans="45:48" x14ac:dyDescent="0.35">
      <c r="AS207" s="1"/>
      <c r="AT207" s="1"/>
      <c r="AU207" s="1"/>
      <c r="AV207" s="1"/>
    </row>
    <row r="208" spans="45:48" x14ac:dyDescent="0.35">
      <c r="AS208" s="1"/>
      <c r="AT208" s="1"/>
      <c r="AU208" s="1"/>
      <c r="AV208" s="1"/>
    </row>
    <row r="209" spans="45:48" x14ac:dyDescent="0.35">
      <c r="AS209" s="1"/>
      <c r="AT209" s="1"/>
      <c r="AU209" s="1"/>
      <c r="AV209" s="1"/>
    </row>
    <row r="210" spans="45:48" x14ac:dyDescent="0.35">
      <c r="AS210" s="1"/>
      <c r="AT210" s="1"/>
      <c r="AU210" s="1"/>
      <c r="AV210" s="1"/>
    </row>
    <row r="211" spans="45:48" x14ac:dyDescent="0.35">
      <c r="AS211" s="1"/>
      <c r="AT211" s="1"/>
      <c r="AU211" s="1"/>
      <c r="AV211" s="1"/>
    </row>
    <row r="212" spans="45:48" x14ac:dyDescent="0.35">
      <c r="AS212" s="1"/>
      <c r="AT212" s="1"/>
      <c r="AU212" s="1"/>
      <c r="AV212" s="1"/>
    </row>
    <row r="213" spans="45:48" x14ac:dyDescent="0.35">
      <c r="AS213" s="1"/>
      <c r="AT213" s="1"/>
      <c r="AU213" s="1"/>
      <c r="AV213" s="1"/>
    </row>
    <row r="214" spans="45:48" x14ac:dyDescent="0.35">
      <c r="AS214" s="1"/>
      <c r="AT214" s="1"/>
      <c r="AU214" s="1"/>
      <c r="AV214" s="1"/>
    </row>
    <row r="215" spans="45:48" x14ac:dyDescent="0.35">
      <c r="AS215" s="1"/>
      <c r="AT215" s="1"/>
      <c r="AU215" s="1"/>
      <c r="AV215" s="1"/>
    </row>
    <row r="216" spans="45:48" x14ac:dyDescent="0.35">
      <c r="AS216" s="1"/>
      <c r="AT216" s="1"/>
      <c r="AU216" s="1"/>
      <c r="AV216" s="1"/>
    </row>
    <row r="217" spans="45:48" x14ac:dyDescent="0.35">
      <c r="AS217" s="1"/>
      <c r="AT217" s="1"/>
      <c r="AU217" s="1"/>
      <c r="AV217" s="1"/>
    </row>
    <row r="218" spans="45:48" x14ac:dyDescent="0.35">
      <c r="AS218" s="1"/>
      <c r="AT218" s="1"/>
      <c r="AU218" s="1"/>
      <c r="AV218" s="1"/>
    </row>
    <row r="219" spans="45:48" x14ac:dyDescent="0.35">
      <c r="AS219" s="1"/>
      <c r="AT219" s="1"/>
      <c r="AU219" s="1"/>
      <c r="AV219" s="1"/>
    </row>
    <row r="220" spans="45:48" x14ac:dyDescent="0.35">
      <c r="AS220" s="1"/>
      <c r="AT220" s="1"/>
      <c r="AU220" s="1"/>
      <c r="AV220" s="1"/>
    </row>
    <row r="221" spans="45:48" x14ac:dyDescent="0.35">
      <c r="AS221" s="1"/>
      <c r="AT221" s="1"/>
      <c r="AU221" s="1"/>
      <c r="AV221" s="1"/>
    </row>
    <row r="222" spans="45:48" x14ac:dyDescent="0.35">
      <c r="AS222" s="1"/>
      <c r="AT222" s="1"/>
      <c r="AU222" s="1"/>
      <c r="AV222" s="1"/>
    </row>
    <row r="223" spans="45:48" x14ac:dyDescent="0.35">
      <c r="AS223" s="1"/>
      <c r="AT223" s="1"/>
      <c r="AU223" s="1"/>
      <c r="AV223" s="1"/>
    </row>
    <row r="224" spans="45:48" x14ac:dyDescent="0.35">
      <c r="AS224" s="1"/>
      <c r="AT224" s="1"/>
      <c r="AU224" s="1"/>
      <c r="AV224" s="1"/>
    </row>
    <row r="225" spans="45:48" x14ac:dyDescent="0.35">
      <c r="AS225" s="1"/>
      <c r="AT225" s="1"/>
      <c r="AU225" s="1"/>
      <c r="AV225" s="1"/>
    </row>
    <row r="226" spans="45:48" x14ac:dyDescent="0.35">
      <c r="AS226" s="1"/>
      <c r="AT226" s="1"/>
      <c r="AU226" s="1"/>
      <c r="AV226" s="1"/>
    </row>
    <row r="227" spans="45:48" x14ac:dyDescent="0.35">
      <c r="AS227" s="1"/>
      <c r="AT227" s="1"/>
      <c r="AU227" s="1"/>
      <c r="AV227" s="1"/>
    </row>
    <row r="228" spans="45:48" x14ac:dyDescent="0.35">
      <c r="AS228" s="1"/>
      <c r="AT228" s="1"/>
      <c r="AU228" s="1"/>
      <c r="AV228" s="1"/>
    </row>
    <row r="229" spans="45:48" x14ac:dyDescent="0.35">
      <c r="AS229" s="1"/>
      <c r="AT229" s="1"/>
      <c r="AU229" s="1"/>
      <c r="AV229" s="1"/>
    </row>
    <row r="230" spans="45:48" x14ac:dyDescent="0.35">
      <c r="AS230" s="1"/>
      <c r="AT230" s="1"/>
      <c r="AU230" s="1"/>
      <c r="AV230" s="1"/>
    </row>
    <row r="231" spans="45:48" x14ac:dyDescent="0.35">
      <c r="AS231" s="1"/>
      <c r="AT231" s="1"/>
      <c r="AU231" s="1"/>
      <c r="AV231" s="1"/>
    </row>
    <row r="232" spans="45:48" x14ac:dyDescent="0.35">
      <c r="AS232" s="1"/>
      <c r="AT232" s="1"/>
      <c r="AU232" s="1"/>
      <c r="AV232" s="1"/>
    </row>
    <row r="233" spans="45:48" x14ac:dyDescent="0.35">
      <c r="AS233" s="1"/>
      <c r="AT233" s="1"/>
      <c r="AU233" s="1"/>
      <c r="AV233" s="1"/>
    </row>
    <row r="234" spans="45:48" x14ac:dyDescent="0.35">
      <c r="AS234" s="1"/>
      <c r="AT234" s="1"/>
      <c r="AU234" s="1"/>
      <c r="AV234" s="1"/>
    </row>
    <row r="235" spans="45:48" x14ac:dyDescent="0.35">
      <c r="AS235" s="1"/>
      <c r="AT235" s="1"/>
      <c r="AU235" s="1"/>
      <c r="AV235" s="1"/>
    </row>
    <row r="236" spans="45:48" x14ac:dyDescent="0.35">
      <c r="AS236" s="1"/>
      <c r="AT236" s="1"/>
      <c r="AU236" s="1"/>
      <c r="AV236" s="1"/>
    </row>
    <row r="237" spans="45:48" x14ac:dyDescent="0.35">
      <c r="AS237" s="1"/>
      <c r="AT237" s="1"/>
      <c r="AU237" s="1"/>
      <c r="AV237" s="1"/>
    </row>
    <row r="238" spans="45:48" x14ac:dyDescent="0.35">
      <c r="AS238" s="1"/>
      <c r="AT238" s="1"/>
      <c r="AU238" s="1"/>
      <c r="AV238" s="1"/>
    </row>
    <row r="239" spans="45:48" x14ac:dyDescent="0.35">
      <c r="AS239" s="1"/>
      <c r="AT239" s="1"/>
      <c r="AU239" s="1"/>
      <c r="AV239" s="1"/>
    </row>
    <row r="240" spans="45:48" x14ac:dyDescent="0.35">
      <c r="AS240" s="1"/>
      <c r="AT240" s="1"/>
      <c r="AU240" s="1"/>
      <c r="AV240" s="1"/>
    </row>
    <row r="241" spans="45:48" x14ac:dyDescent="0.35">
      <c r="AS241" s="1"/>
      <c r="AT241" s="1"/>
      <c r="AU241" s="1"/>
      <c r="AV241" s="1"/>
    </row>
    <row r="242" spans="45:48" x14ac:dyDescent="0.35">
      <c r="AS242" s="1"/>
      <c r="AT242" s="1"/>
      <c r="AU242" s="1"/>
      <c r="AV242" s="1"/>
    </row>
    <row r="243" spans="45:48" x14ac:dyDescent="0.35">
      <c r="AS243" s="1"/>
      <c r="AT243" s="1"/>
      <c r="AU243" s="1"/>
      <c r="AV243" s="1"/>
    </row>
    <row r="244" spans="45:48" x14ac:dyDescent="0.35">
      <c r="AS244" s="1"/>
      <c r="AT244" s="1"/>
      <c r="AU244" s="1"/>
      <c r="AV244" s="1"/>
    </row>
    <row r="245" spans="45:48" x14ac:dyDescent="0.35">
      <c r="AS245" s="1"/>
      <c r="AT245" s="1"/>
      <c r="AU245" s="1"/>
      <c r="AV245" s="1"/>
    </row>
  </sheetData>
  <mergeCells count="13">
    <mergeCell ref="AL40:AQ40"/>
    <mergeCell ref="C3:AQ4"/>
    <mergeCell ref="C6:H6"/>
    <mergeCell ref="J6:O6"/>
    <mergeCell ref="Q6:V6"/>
    <mergeCell ref="X6:AC6"/>
    <mergeCell ref="AE6:AJ6"/>
    <mergeCell ref="AL6:AQ6"/>
    <mergeCell ref="C40:H40"/>
    <mergeCell ref="J40:O40"/>
    <mergeCell ref="Q40:V40"/>
    <mergeCell ref="X40:AC40"/>
    <mergeCell ref="AE40:AJ4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A95F-EED8-4330-AB92-6A2BE453BC14}">
  <dimension ref="A1:BB128"/>
  <sheetViews>
    <sheetView zoomScale="85" zoomScaleNormal="85" workbookViewId="0">
      <selection activeCell="O38" sqref="O38"/>
    </sheetView>
  </sheetViews>
  <sheetFormatPr defaultRowHeight="14.5" x14ac:dyDescent="0.35"/>
  <cols>
    <col min="1" max="2" width="9.1796875" style="1"/>
    <col min="3" max="3" width="4" bestFit="1" customWidth="1"/>
    <col min="4" max="4" width="2.1796875" bestFit="1" customWidth="1"/>
    <col min="5" max="5" width="5.453125" customWidth="1"/>
    <col min="6" max="7" width="4" bestFit="1" customWidth="1"/>
    <col min="8" max="8" width="2" style="1" customWidth="1"/>
    <col min="9" max="9" width="4" bestFit="1" customWidth="1"/>
    <col min="10" max="10" width="2.1796875" bestFit="1" customWidth="1"/>
    <col min="11" max="11" width="3.7265625" bestFit="1" customWidth="1"/>
    <col min="12" max="13" width="4.1796875" customWidth="1"/>
    <col min="14" max="14" width="2" style="1" customWidth="1"/>
    <col min="15" max="15" width="4" bestFit="1" customWidth="1"/>
    <col min="16" max="16" width="2.1796875" bestFit="1" customWidth="1"/>
    <col min="17" max="17" width="3.7265625" bestFit="1" customWidth="1"/>
    <col min="18" max="19" width="4.1796875" customWidth="1"/>
    <col min="20" max="20" width="2" style="1" customWidth="1"/>
    <col min="21" max="21" width="4" bestFit="1" customWidth="1"/>
    <col min="22" max="22" width="2.1796875" bestFit="1" customWidth="1"/>
    <col min="23" max="23" width="3.7265625" bestFit="1" customWidth="1"/>
    <col min="24" max="25" width="4.1796875" customWidth="1"/>
    <col min="26" max="26" width="2" style="1" customWidth="1"/>
    <col min="27" max="27" width="4" bestFit="1" customWidth="1"/>
    <col min="28" max="28" width="2.1796875" bestFit="1" customWidth="1"/>
    <col min="29" max="29" width="3.7265625" bestFit="1" customWidth="1"/>
    <col min="30" max="31" width="4.1796875" customWidth="1"/>
    <col min="32" max="32" width="2" style="1" customWidth="1"/>
    <col min="33" max="33" width="4" bestFit="1" customWidth="1"/>
    <col min="34" max="34" width="2.1796875" bestFit="1" customWidth="1"/>
    <col min="35" max="35" width="3.7265625" bestFit="1" customWidth="1"/>
    <col min="36" max="36" width="4.1796875" customWidth="1"/>
    <col min="37" max="37" width="4.7265625" customWidth="1"/>
    <col min="38" max="38" width="9.1796875" style="1"/>
    <col min="39" max="39" width="26.26953125" bestFit="1" customWidth="1"/>
    <col min="40" max="41" width="10" customWidth="1"/>
    <col min="42" max="54" width="9.1796875" style="1"/>
  </cols>
  <sheetData>
    <row r="1" spans="1:43" s="1" customFormat="1" ht="13.5" customHeight="1" x14ac:dyDescent="0.35"/>
    <row r="2" spans="1:43" s="1" customFormat="1" x14ac:dyDescent="0.35"/>
    <row r="3" spans="1:43" s="1" customFormat="1" ht="30" customHeight="1" x14ac:dyDescent="0.35">
      <c r="C3" s="443" t="s">
        <v>204</v>
      </c>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M3" s="441" t="s">
        <v>177</v>
      </c>
      <c r="AN3" s="441"/>
      <c r="AO3" s="441"/>
    </row>
    <row r="4" spans="1:43" s="1" customFormat="1" x14ac:dyDescent="0.35">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M4" s="442"/>
      <c r="AN4" s="442"/>
      <c r="AO4" s="442"/>
    </row>
    <row r="5" spans="1:43" s="1" customFormat="1" ht="16" thickBot="1" x14ac:dyDescent="0.4">
      <c r="D5" s="232"/>
      <c r="E5" s="233"/>
      <c r="F5" s="233"/>
      <c r="G5" s="233"/>
      <c r="H5" s="233"/>
      <c r="J5" s="232"/>
      <c r="K5" s="233"/>
      <c r="L5" s="233"/>
      <c r="M5" s="233"/>
      <c r="N5" s="233"/>
      <c r="P5" s="232"/>
      <c r="Q5" s="233"/>
      <c r="R5" s="233"/>
      <c r="S5" s="233"/>
      <c r="T5" s="233"/>
      <c r="V5" s="232"/>
      <c r="W5" s="233"/>
      <c r="X5" s="233"/>
      <c r="Y5" s="233"/>
      <c r="Z5" s="233"/>
      <c r="AB5" s="232"/>
      <c r="AC5" s="233"/>
      <c r="AD5" s="233"/>
      <c r="AE5" s="233"/>
      <c r="AF5" s="233"/>
      <c r="AH5" s="232"/>
      <c r="AI5" s="233"/>
      <c r="AJ5" s="233"/>
      <c r="AK5" s="233"/>
    </row>
    <row r="6" spans="1:43" x14ac:dyDescent="0.35">
      <c r="C6" s="433" t="s">
        <v>116</v>
      </c>
      <c r="D6" s="434"/>
      <c r="E6" s="434"/>
      <c r="F6" s="434"/>
      <c r="G6" s="435"/>
      <c r="H6" s="246"/>
      <c r="I6" s="433" t="s">
        <v>117</v>
      </c>
      <c r="J6" s="434"/>
      <c r="K6" s="434"/>
      <c r="L6" s="434"/>
      <c r="M6" s="435"/>
      <c r="N6" s="246"/>
      <c r="O6" s="433" t="s">
        <v>118</v>
      </c>
      <c r="P6" s="434"/>
      <c r="Q6" s="434"/>
      <c r="R6" s="434"/>
      <c r="S6" s="435"/>
      <c r="T6" s="246"/>
      <c r="U6" s="433" t="s">
        <v>119</v>
      </c>
      <c r="V6" s="434"/>
      <c r="W6" s="434"/>
      <c r="X6" s="434"/>
      <c r="Y6" s="435"/>
      <c r="Z6" s="246"/>
      <c r="AA6" s="433" t="s">
        <v>120</v>
      </c>
      <c r="AB6" s="434"/>
      <c r="AC6" s="434"/>
      <c r="AD6" s="434"/>
      <c r="AE6" s="435"/>
      <c r="AF6" s="246"/>
      <c r="AG6" s="433" t="s">
        <v>121</v>
      </c>
      <c r="AH6" s="434"/>
      <c r="AI6" s="434"/>
      <c r="AJ6" s="434"/>
      <c r="AK6" s="435"/>
      <c r="AM6" s="3"/>
      <c r="AN6" s="112" t="s">
        <v>107</v>
      </c>
      <c r="AO6" s="112" t="s">
        <v>110</v>
      </c>
    </row>
    <row r="7" spans="1:43" ht="16" thickBot="1" x14ac:dyDescent="0.4">
      <c r="A7" s="155"/>
      <c r="B7" s="155"/>
      <c r="C7" s="311"/>
      <c r="D7" s="29"/>
      <c r="E7" s="312"/>
      <c r="F7" s="30" t="s">
        <v>122</v>
      </c>
      <c r="G7" s="31" t="s">
        <v>123</v>
      </c>
      <c r="H7" s="155"/>
      <c r="I7" s="316"/>
      <c r="J7" s="317"/>
      <c r="K7" s="312"/>
      <c r="L7" s="256" t="s">
        <v>122</v>
      </c>
      <c r="M7" s="257" t="s">
        <v>123</v>
      </c>
      <c r="N7" s="155"/>
      <c r="O7" s="316"/>
      <c r="P7" s="317"/>
      <c r="Q7" s="312"/>
      <c r="R7" s="256" t="s">
        <v>122</v>
      </c>
      <c r="S7" s="257" t="s">
        <v>123</v>
      </c>
      <c r="T7" s="155"/>
      <c r="U7" s="311"/>
      <c r="V7" s="29"/>
      <c r="W7" s="312"/>
      <c r="X7" s="256" t="s">
        <v>122</v>
      </c>
      <c r="Y7" s="257" t="s">
        <v>123</v>
      </c>
      <c r="Z7" s="155"/>
      <c r="AA7" s="311"/>
      <c r="AB7" s="29"/>
      <c r="AC7" s="312"/>
      <c r="AD7" s="30" t="s">
        <v>122</v>
      </c>
      <c r="AE7" s="31" t="s">
        <v>123</v>
      </c>
      <c r="AF7" s="155"/>
      <c r="AG7" s="311"/>
      <c r="AH7" s="29"/>
      <c r="AI7" s="312"/>
      <c r="AJ7" s="256" t="s">
        <v>122</v>
      </c>
      <c r="AK7" s="257" t="s">
        <v>123</v>
      </c>
      <c r="AL7" s="155"/>
      <c r="AM7" s="113"/>
      <c r="AN7" s="113"/>
      <c r="AO7" s="113"/>
      <c r="AP7" s="155"/>
      <c r="AQ7" s="155"/>
    </row>
    <row r="8" spans="1:43" ht="15.5" x14ac:dyDescent="0.35">
      <c r="C8" s="224">
        <v>40909</v>
      </c>
      <c r="D8" s="225"/>
      <c r="E8" s="315" t="s">
        <v>153</v>
      </c>
      <c r="F8" s="226" t="s">
        <v>200</v>
      </c>
      <c r="G8" s="260" t="s">
        <v>200</v>
      </c>
      <c r="H8" s="233"/>
      <c r="I8" s="313">
        <v>40940</v>
      </c>
      <c r="J8" s="314"/>
      <c r="K8" s="315" t="s">
        <v>146</v>
      </c>
      <c r="L8" s="307"/>
      <c r="M8" s="318"/>
      <c r="N8" s="233"/>
      <c r="O8" s="313">
        <v>40969</v>
      </c>
      <c r="P8" s="314"/>
      <c r="Q8" s="315" t="s">
        <v>146</v>
      </c>
      <c r="R8" s="307"/>
      <c r="S8" s="318"/>
      <c r="T8" s="233"/>
      <c r="U8" s="284">
        <v>41000</v>
      </c>
      <c r="V8" s="285"/>
      <c r="W8" s="309" t="s">
        <v>150</v>
      </c>
      <c r="X8" s="370" t="s">
        <v>201</v>
      </c>
      <c r="Y8" s="371" t="s">
        <v>147</v>
      </c>
      <c r="Z8" s="233"/>
      <c r="AA8" s="224">
        <v>40909</v>
      </c>
      <c r="AB8" s="225"/>
      <c r="AC8" s="315" t="s">
        <v>156</v>
      </c>
      <c r="AD8" s="226" t="s">
        <v>200</v>
      </c>
      <c r="AE8" s="260" t="s">
        <v>200</v>
      </c>
      <c r="AF8" s="233"/>
      <c r="AG8" s="284">
        <v>41061</v>
      </c>
      <c r="AH8" s="285"/>
      <c r="AI8" s="309" t="s">
        <v>152</v>
      </c>
      <c r="AJ8" s="370" t="s">
        <v>147</v>
      </c>
      <c r="AK8" s="287" t="s">
        <v>201</v>
      </c>
      <c r="AM8" s="3" t="s">
        <v>165</v>
      </c>
      <c r="AN8" s="28">
        <f>(F76+L76+R76+X76+AD76+AJ76+F79+L79+R79+X79+AD79+AJ79)*8</f>
        <v>880</v>
      </c>
      <c r="AO8" s="28">
        <f>(G76+M76+S76+Y76+AE76+AK76+G79+M79+S79+Y79+AE79+AK79)*8</f>
        <v>840</v>
      </c>
    </row>
    <row r="9" spans="1:43" ht="15.5" x14ac:dyDescent="0.35">
      <c r="C9" s="290">
        <v>40910</v>
      </c>
      <c r="D9" s="291"/>
      <c r="E9" s="118" t="s">
        <v>156</v>
      </c>
      <c r="F9" s="236" t="s">
        <v>164</v>
      </c>
      <c r="G9" s="236" t="s">
        <v>164</v>
      </c>
      <c r="H9" s="233"/>
      <c r="I9" s="290">
        <v>40941</v>
      </c>
      <c r="J9" s="291"/>
      <c r="K9" s="118" t="s">
        <v>152</v>
      </c>
      <c r="L9" s="236" t="s">
        <v>201</v>
      </c>
      <c r="M9" s="292" t="s">
        <v>147</v>
      </c>
      <c r="N9" s="233"/>
      <c r="O9" s="290">
        <v>40970</v>
      </c>
      <c r="P9" s="291"/>
      <c r="Q9" s="118" t="s">
        <v>152</v>
      </c>
      <c r="R9" s="236" t="s">
        <v>201</v>
      </c>
      <c r="S9" s="292" t="s">
        <v>147</v>
      </c>
      <c r="T9" s="233"/>
      <c r="U9" s="290">
        <v>41001</v>
      </c>
      <c r="V9" s="291"/>
      <c r="W9" s="118" t="s">
        <v>153</v>
      </c>
      <c r="X9" s="236" t="s">
        <v>201</v>
      </c>
      <c r="Y9" s="292" t="s">
        <v>147</v>
      </c>
      <c r="Z9" s="233"/>
      <c r="AA9" s="290">
        <v>41031</v>
      </c>
      <c r="AB9" s="291"/>
      <c r="AC9" s="118" t="s">
        <v>151</v>
      </c>
      <c r="AD9" s="236"/>
      <c r="AE9" s="292"/>
      <c r="AF9" s="233"/>
      <c r="AG9" s="290">
        <v>41062</v>
      </c>
      <c r="AH9" s="291"/>
      <c r="AI9" s="118" t="s">
        <v>155</v>
      </c>
      <c r="AJ9" s="236" t="s">
        <v>147</v>
      </c>
      <c r="AK9" s="292" t="s">
        <v>201</v>
      </c>
      <c r="AM9" s="3" t="s">
        <v>160</v>
      </c>
      <c r="AN9" s="28">
        <f t="shared" ref="AN9:AO9" si="0">(F77+L77+R77+X77+AD77+AJ77+F80+L80+R80+X80+AD80+AJ80)*8</f>
        <v>840</v>
      </c>
      <c r="AO9" s="28">
        <f t="shared" si="0"/>
        <v>880</v>
      </c>
    </row>
    <row r="10" spans="1:43" ht="15.5" x14ac:dyDescent="0.35">
      <c r="C10" s="290">
        <v>40911</v>
      </c>
      <c r="D10" s="291"/>
      <c r="E10" s="118" t="s">
        <v>151</v>
      </c>
      <c r="F10" s="236"/>
      <c r="G10" s="236"/>
      <c r="H10" s="233"/>
      <c r="I10" s="290">
        <v>40942</v>
      </c>
      <c r="J10" s="291"/>
      <c r="K10" s="118" t="s">
        <v>155</v>
      </c>
      <c r="L10" s="236" t="s">
        <v>201</v>
      </c>
      <c r="M10" s="292" t="s">
        <v>147</v>
      </c>
      <c r="N10" s="233"/>
      <c r="O10" s="290">
        <v>40971</v>
      </c>
      <c r="P10" s="291"/>
      <c r="Q10" s="118" t="s">
        <v>155</v>
      </c>
      <c r="R10" s="236" t="s">
        <v>201</v>
      </c>
      <c r="S10" s="292" t="s">
        <v>147</v>
      </c>
      <c r="T10" s="233"/>
      <c r="U10" s="220">
        <v>41002</v>
      </c>
      <c r="V10" s="221"/>
      <c r="W10" s="310" t="s">
        <v>156</v>
      </c>
      <c r="X10" s="222" t="s">
        <v>200</v>
      </c>
      <c r="Y10" s="243" t="s">
        <v>200</v>
      </c>
      <c r="Z10" s="233"/>
      <c r="AA10" s="220">
        <v>41032</v>
      </c>
      <c r="AB10" s="227"/>
      <c r="AC10" s="310" t="s">
        <v>146</v>
      </c>
      <c r="AD10" s="222"/>
      <c r="AE10" s="243"/>
      <c r="AF10" s="233"/>
      <c r="AG10" s="290">
        <v>41063</v>
      </c>
      <c r="AH10" s="291"/>
      <c r="AI10" s="118" t="s">
        <v>150</v>
      </c>
      <c r="AJ10" s="236" t="s">
        <v>147</v>
      </c>
      <c r="AK10" s="292" t="s">
        <v>201</v>
      </c>
      <c r="AM10" s="3" t="s">
        <v>161</v>
      </c>
      <c r="AN10" s="28">
        <f t="shared" ref="AN10:AO10" si="1">(F78+L78+R78+X78+AD78+AJ78+F81+L81+R81+X81+AD81+AJ81)*8</f>
        <v>0</v>
      </c>
      <c r="AO10" s="28">
        <f t="shared" si="1"/>
        <v>0</v>
      </c>
    </row>
    <row r="11" spans="1:43" ht="15.5" x14ac:dyDescent="0.35">
      <c r="C11" s="220">
        <v>40912</v>
      </c>
      <c r="D11" s="227"/>
      <c r="E11" s="310" t="s">
        <v>146</v>
      </c>
      <c r="F11" s="222"/>
      <c r="G11" s="243"/>
      <c r="H11" s="233"/>
      <c r="I11" s="290">
        <v>40943</v>
      </c>
      <c r="J11" s="291"/>
      <c r="K11" s="118" t="s">
        <v>150</v>
      </c>
      <c r="L11" s="236" t="s">
        <v>201</v>
      </c>
      <c r="M11" s="292" t="s">
        <v>147</v>
      </c>
      <c r="N11" s="233"/>
      <c r="O11" s="290">
        <v>40972</v>
      </c>
      <c r="P11" s="291"/>
      <c r="Q11" s="118" t="s">
        <v>150</v>
      </c>
      <c r="R11" s="236" t="s">
        <v>201</v>
      </c>
      <c r="S11" s="292" t="s">
        <v>147</v>
      </c>
      <c r="T11" s="233"/>
      <c r="U11" s="290">
        <v>41003</v>
      </c>
      <c r="V11" s="291"/>
      <c r="W11" s="118" t="s">
        <v>151</v>
      </c>
      <c r="X11" s="236"/>
      <c r="Y11" s="292"/>
      <c r="Z11" s="233"/>
      <c r="AA11" s="290">
        <v>41033</v>
      </c>
      <c r="AB11" s="291"/>
      <c r="AC11" s="118" t="s">
        <v>152</v>
      </c>
      <c r="AD11" s="236" t="s">
        <v>147</v>
      </c>
      <c r="AE11" s="292" t="s">
        <v>201</v>
      </c>
      <c r="AF11" s="233"/>
      <c r="AG11" s="290">
        <v>41064</v>
      </c>
      <c r="AH11" s="291"/>
      <c r="AI11" s="118" t="s">
        <v>153</v>
      </c>
      <c r="AJ11" s="236" t="s">
        <v>147</v>
      </c>
      <c r="AK11" s="292" t="s">
        <v>201</v>
      </c>
      <c r="AM11" s="3"/>
      <c r="AN11" s="113"/>
      <c r="AO11" s="113"/>
    </row>
    <row r="12" spans="1:43" ht="15.5" x14ac:dyDescent="0.35">
      <c r="C12" s="290">
        <v>40913</v>
      </c>
      <c r="D12" s="291"/>
      <c r="E12" s="118" t="s">
        <v>152</v>
      </c>
      <c r="F12" s="236" t="s">
        <v>164</v>
      </c>
      <c r="G12" s="292" t="s">
        <v>164</v>
      </c>
      <c r="H12" s="233"/>
      <c r="I12" s="290">
        <v>40944</v>
      </c>
      <c r="J12" s="291"/>
      <c r="K12" s="118" t="s">
        <v>153</v>
      </c>
      <c r="L12" s="236" t="s">
        <v>201</v>
      </c>
      <c r="M12" s="292" t="s">
        <v>147</v>
      </c>
      <c r="N12" s="233"/>
      <c r="O12" s="290">
        <v>40973</v>
      </c>
      <c r="P12" s="291"/>
      <c r="Q12" s="118" t="s">
        <v>153</v>
      </c>
      <c r="R12" s="236" t="s">
        <v>201</v>
      </c>
      <c r="S12" s="292" t="s">
        <v>147</v>
      </c>
      <c r="T12" s="233"/>
      <c r="U12" s="220">
        <v>41004</v>
      </c>
      <c r="V12" s="227"/>
      <c r="W12" s="310" t="s">
        <v>146</v>
      </c>
      <c r="X12" s="222"/>
      <c r="Y12" s="243"/>
      <c r="Z12" s="233"/>
      <c r="AA12" s="290">
        <v>41034</v>
      </c>
      <c r="AB12" s="291"/>
      <c r="AC12" s="118" t="s">
        <v>155</v>
      </c>
      <c r="AD12" s="236" t="s">
        <v>147</v>
      </c>
      <c r="AE12" s="292" t="s">
        <v>201</v>
      </c>
      <c r="AF12" s="233"/>
      <c r="AG12" s="290">
        <v>41065</v>
      </c>
      <c r="AH12" s="291"/>
      <c r="AI12" s="118" t="s">
        <v>156</v>
      </c>
      <c r="AJ12" s="236" t="s">
        <v>147</v>
      </c>
      <c r="AK12" s="292" t="s">
        <v>201</v>
      </c>
      <c r="AM12" s="3" t="s">
        <v>166</v>
      </c>
      <c r="AN12" s="28">
        <f>SUM(AN8:AN11)</f>
        <v>1720</v>
      </c>
      <c r="AO12" s="28">
        <f>SUM(AO8:AO11)</f>
        <v>1720</v>
      </c>
    </row>
    <row r="13" spans="1:43" ht="15.5" x14ac:dyDescent="0.35">
      <c r="C13" s="220">
        <v>40914</v>
      </c>
      <c r="D13" s="221"/>
      <c r="E13" s="310" t="s">
        <v>155</v>
      </c>
      <c r="F13" s="222" t="s">
        <v>200</v>
      </c>
      <c r="G13" s="243" t="s">
        <v>200</v>
      </c>
      <c r="H13" s="233"/>
      <c r="I13" s="290">
        <v>40945</v>
      </c>
      <c r="J13" s="291"/>
      <c r="K13" s="118" t="s">
        <v>156</v>
      </c>
      <c r="L13" s="236" t="s">
        <v>201</v>
      </c>
      <c r="M13" s="292" t="s">
        <v>147</v>
      </c>
      <c r="N13" s="233"/>
      <c r="O13" s="290">
        <v>40974</v>
      </c>
      <c r="P13" s="291"/>
      <c r="Q13" s="118" t="s">
        <v>156</v>
      </c>
      <c r="R13" s="236" t="s">
        <v>201</v>
      </c>
      <c r="S13" s="292" t="s">
        <v>147</v>
      </c>
      <c r="T13" s="233"/>
      <c r="U13" s="220">
        <v>41005</v>
      </c>
      <c r="V13" s="227"/>
      <c r="W13" s="310" t="s">
        <v>152</v>
      </c>
      <c r="X13" s="222" t="s">
        <v>200</v>
      </c>
      <c r="Y13" s="243" t="s">
        <v>200</v>
      </c>
      <c r="Z13" s="233"/>
      <c r="AA13" s="290">
        <v>41035</v>
      </c>
      <c r="AB13" s="293"/>
      <c r="AC13" s="118" t="s">
        <v>150</v>
      </c>
      <c r="AD13" s="236" t="s">
        <v>147</v>
      </c>
      <c r="AE13" s="292" t="s">
        <v>201</v>
      </c>
      <c r="AF13" s="233"/>
      <c r="AG13" s="290">
        <v>41066</v>
      </c>
      <c r="AH13" s="293"/>
      <c r="AI13" s="118" t="s">
        <v>151</v>
      </c>
      <c r="AJ13" s="236"/>
      <c r="AK13" s="292"/>
      <c r="AM13" s="3" t="s">
        <v>167</v>
      </c>
      <c r="AN13" s="28">
        <v>1716</v>
      </c>
      <c r="AO13" s="28">
        <v>1716</v>
      </c>
    </row>
    <row r="14" spans="1:43" ht="15.5" x14ac:dyDescent="0.35">
      <c r="C14" s="290">
        <v>40915</v>
      </c>
      <c r="D14" s="291"/>
      <c r="E14" s="118" t="s">
        <v>150</v>
      </c>
      <c r="F14" s="236" t="s">
        <v>201</v>
      </c>
      <c r="G14" s="292" t="s">
        <v>147</v>
      </c>
      <c r="H14" s="233"/>
      <c r="I14" s="290">
        <v>40946</v>
      </c>
      <c r="J14" s="291"/>
      <c r="K14" s="118" t="s">
        <v>151</v>
      </c>
      <c r="L14" s="236"/>
      <c r="M14" s="292"/>
      <c r="N14" s="233"/>
      <c r="O14" s="290">
        <v>40975</v>
      </c>
      <c r="P14" s="291"/>
      <c r="Q14" s="118" t="s">
        <v>151</v>
      </c>
      <c r="R14" s="236"/>
      <c r="S14" s="292"/>
      <c r="T14" s="233"/>
      <c r="U14" s="290">
        <v>41006</v>
      </c>
      <c r="V14" s="291"/>
      <c r="W14" s="118" t="s">
        <v>155</v>
      </c>
      <c r="X14" s="236" t="s">
        <v>147</v>
      </c>
      <c r="Y14" s="292" t="s">
        <v>201</v>
      </c>
      <c r="Z14" s="233"/>
      <c r="AA14" s="290">
        <v>41036</v>
      </c>
      <c r="AB14" s="291"/>
      <c r="AC14" s="118" t="s">
        <v>153</v>
      </c>
      <c r="AD14" s="236" t="s">
        <v>147</v>
      </c>
      <c r="AE14" s="292" t="s">
        <v>201</v>
      </c>
      <c r="AF14" s="233"/>
      <c r="AG14" s="220">
        <v>41067</v>
      </c>
      <c r="AH14" s="227"/>
      <c r="AI14" s="310" t="s">
        <v>146</v>
      </c>
      <c r="AJ14" s="222"/>
      <c r="AK14" s="243"/>
      <c r="AM14" s="3"/>
      <c r="AN14" s="3"/>
      <c r="AO14" s="3"/>
    </row>
    <row r="15" spans="1:43" ht="15.5" x14ac:dyDescent="0.35">
      <c r="C15" s="290">
        <v>40916</v>
      </c>
      <c r="D15" s="291"/>
      <c r="E15" s="118" t="s">
        <v>153</v>
      </c>
      <c r="F15" s="236" t="s">
        <v>201</v>
      </c>
      <c r="G15" s="292" t="s">
        <v>147</v>
      </c>
      <c r="H15" s="233"/>
      <c r="I15" s="220">
        <v>40947</v>
      </c>
      <c r="J15" s="227"/>
      <c r="K15" s="310" t="s">
        <v>146</v>
      </c>
      <c r="L15" s="222"/>
      <c r="M15" s="243"/>
      <c r="N15" s="233"/>
      <c r="O15" s="220">
        <v>40976</v>
      </c>
      <c r="P15" s="227"/>
      <c r="Q15" s="310" t="s">
        <v>146</v>
      </c>
      <c r="R15" s="222"/>
      <c r="S15" s="243"/>
      <c r="T15" s="233"/>
      <c r="U15" s="290">
        <v>41007</v>
      </c>
      <c r="V15" s="291"/>
      <c r="W15" s="118" t="s">
        <v>150</v>
      </c>
      <c r="X15" s="236" t="s">
        <v>147</v>
      </c>
      <c r="Y15" s="292" t="s">
        <v>201</v>
      </c>
      <c r="Z15" s="233"/>
      <c r="AA15" s="290">
        <v>41037</v>
      </c>
      <c r="AB15" s="291"/>
      <c r="AC15" s="118" t="s">
        <v>156</v>
      </c>
      <c r="AD15" s="236" t="s">
        <v>147</v>
      </c>
      <c r="AE15" s="292" t="s">
        <v>201</v>
      </c>
      <c r="AF15" s="233"/>
      <c r="AG15" s="290">
        <v>41068</v>
      </c>
      <c r="AH15" s="291"/>
      <c r="AI15" s="118" t="s">
        <v>152</v>
      </c>
      <c r="AJ15" s="236" t="s">
        <v>201</v>
      </c>
      <c r="AK15" s="292" t="s">
        <v>147</v>
      </c>
      <c r="AM15" s="3" t="s">
        <v>168</v>
      </c>
      <c r="AN15" s="28">
        <f>AN13/8</f>
        <v>214.5</v>
      </c>
      <c r="AO15" s="28">
        <f>AO13/8</f>
        <v>214.5</v>
      </c>
    </row>
    <row r="16" spans="1:43" ht="15.5" x14ac:dyDescent="0.35">
      <c r="C16" s="290">
        <v>40917</v>
      </c>
      <c r="D16" s="291"/>
      <c r="E16" s="118" t="s">
        <v>156</v>
      </c>
      <c r="F16" s="236" t="s">
        <v>201</v>
      </c>
      <c r="G16" s="292" t="s">
        <v>147</v>
      </c>
      <c r="H16" s="233"/>
      <c r="I16" s="290">
        <v>40948</v>
      </c>
      <c r="J16" s="291"/>
      <c r="K16" s="118" t="s">
        <v>152</v>
      </c>
      <c r="L16" s="236" t="s">
        <v>147</v>
      </c>
      <c r="M16" s="292" t="s">
        <v>201</v>
      </c>
      <c r="N16" s="233"/>
      <c r="O16" s="290">
        <v>40977</v>
      </c>
      <c r="P16" s="291"/>
      <c r="Q16" s="118" t="s">
        <v>152</v>
      </c>
      <c r="R16" s="236" t="s">
        <v>147</v>
      </c>
      <c r="S16" s="292" t="s">
        <v>201</v>
      </c>
      <c r="T16" s="233"/>
      <c r="U16" s="290">
        <v>41008</v>
      </c>
      <c r="V16" s="291"/>
      <c r="W16" s="118" t="s">
        <v>153</v>
      </c>
      <c r="X16" s="236" t="s">
        <v>147</v>
      </c>
      <c r="Y16" s="292" t="s">
        <v>201</v>
      </c>
      <c r="Z16" s="233"/>
      <c r="AA16" s="290">
        <v>41038</v>
      </c>
      <c r="AB16" s="291"/>
      <c r="AC16" s="118" t="s">
        <v>151</v>
      </c>
      <c r="AD16" s="236"/>
      <c r="AE16" s="292"/>
      <c r="AF16" s="233"/>
      <c r="AG16" s="290">
        <v>41069</v>
      </c>
      <c r="AH16" s="291"/>
      <c r="AI16" s="118" t="s">
        <v>155</v>
      </c>
      <c r="AJ16" s="236" t="s">
        <v>201</v>
      </c>
      <c r="AK16" s="292" t="s">
        <v>147</v>
      </c>
      <c r="AM16" s="3"/>
      <c r="AN16" s="3"/>
      <c r="AO16" s="3"/>
    </row>
    <row r="17" spans="3:42" ht="15.5" x14ac:dyDescent="0.35">
      <c r="C17" s="290">
        <v>40918</v>
      </c>
      <c r="D17" s="291"/>
      <c r="E17" s="118" t="s">
        <v>151</v>
      </c>
      <c r="F17" s="236"/>
      <c r="G17" s="292"/>
      <c r="H17" s="233"/>
      <c r="I17" s="290">
        <v>40949</v>
      </c>
      <c r="J17" s="291"/>
      <c r="K17" s="118" t="s">
        <v>155</v>
      </c>
      <c r="L17" s="236" t="s">
        <v>147</v>
      </c>
      <c r="M17" s="292" t="s">
        <v>201</v>
      </c>
      <c r="N17" s="233"/>
      <c r="O17" s="290">
        <v>40978</v>
      </c>
      <c r="P17" s="291"/>
      <c r="Q17" s="118" t="s">
        <v>155</v>
      </c>
      <c r="R17" s="236" t="s">
        <v>147</v>
      </c>
      <c r="S17" s="292" t="s">
        <v>201</v>
      </c>
      <c r="T17" s="233"/>
      <c r="U17" s="290">
        <v>41009</v>
      </c>
      <c r="V17" s="291"/>
      <c r="W17" s="118" t="s">
        <v>156</v>
      </c>
      <c r="X17" s="236" t="s">
        <v>147</v>
      </c>
      <c r="Y17" s="292" t="s">
        <v>201</v>
      </c>
      <c r="Z17" s="233"/>
      <c r="AA17" s="220">
        <v>41039</v>
      </c>
      <c r="AB17" s="227"/>
      <c r="AC17" s="310" t="s">
        <v>146</v>
      </c>
      <c r="AD17" s="222"/>
      <c r="AE17" s="243"/>
      <c r="AF17" s="233"/>
      <c r="AG17" s="290">
        <v>41070</v>
      </c>
      <c r="AH17" s="291"/>
      <c r="AI17" s="118" t="s">
        <v>150</v>
      </c>
      <c r="AJ17" s="236" t="s">
        <v>201</v>
      </c>
      <c r="AK17" s="292" t="s">
        <v>147</v>
      </c>
      <c r="AM17" s="3" t="s">
        <v>31</v>
      </c>
      <c r="AN17" s="28">
        <f>COUNTIF(F8:F72,"AP")+COUNTIF(L8:L72,"AP")+COUNTIF(R8:R72,"AP")+COUNTIF(X8:X72,"AP")+COUNTIF(AD8:AD72,"AP")+COUNTIF(AJ8:AJ72,"AP")</f>
        <v>9</v>
      </c>
      <c r="AO17" s="28">
        <f>COUNTIF(G8:G72,"AP")+COUNTIF(M8:M72,"AP")+COUNTIF(S8:S72,"AP")+COUNTIF(Y8:Y72,"AP")+COUNTIF(AE8:AE72,"AP")+COUNTIF(AJ8:AJ72,"AP")</f>
        <v>9</v>
      </c>
    </row>
    <row r="18" spans="3:42" ht="15.5" x14ac:dyDescent="0.35">
      <c r="C18" s="220">
        <v>40919</v>
      </c>
      <c r="D18" s="227"/>
      <c r="E18" s="310" t="s">
        <v>146</v>
      </c>
      <c r="F18" s="222"/>
      <c r="G18" s="243"/>
      <c r="H18" s="233"/>
      <c r="I18" s="290">
        <v>40950</v>
      </c>
      <c r="J18" s="291"/>
      <c r="K18" s="118" t="s">
        <v>150</v>
      </c>
      <c r="L18" s="236" t="s">
        <v>147</v>
      </c>
      <c r="M18" s="292" t="s">
        <v>201</v>
      </c>
      <c r="N18" s="233"/>
      <c r="O18" s="290">
        <v>40979</v>
      </c>
      <c r="P18" s="291"/>
      <c r="Q18" s="118" t="s">
        <v>150</v>
      </c>
      <c r="R18" s="236" t="s">
        <v>147</v>
      </c>
      <c r="S18" s="292" t="s">
        <v>201</v>
      </c>
      <c r="T18" s="233"/>
      <c r="U18" s="290">
        <v>41010</v>
      </c>
      <c r="V18" s="291"/>
      <c r="W18" s="118" t="s">
        <v>151</v>
      </c>
      <c r="X18" s="236"/>
      <c r="Y18" s="292"/>
      <c r="Z18" s="233"/>
      <c r="AA18" s="290">
        <v>41040</v>
      </c>
      <c r="AB18" s="291"/>
      <c r="AC18" s="118" t="s">
        <v>152</v>
      </c>
      <c r="AD18" s="236" t="s">
        <v>201</v>
      </c>
      <c r="AE18" s="292" t="s">
        <v>147</v>
      </c>
      <c r="AF18" s="233"/>
      <c r="AG18" s="290">
        <v>41071</v>
      </c>
      <c r="AH18" s="291"/>
      <c r="AI18" s="118" t="s">
        <v>153</v>
      </c>
      <c r="AJ18" s="236" t="s">
        <v>201</v>
      </c>
      <c r="AK18" s="292" t="s">
        <v>147</v>
      </c>
      <c r="AM18" s="3" t="s">
        <v>169</v>
      </c>
      <c r="AN18" s="28">
        <f>COUNTIF(AJ8:AJ38,"L")+COUNTIF(AD8:AD38,"L")+COUNTIF(F8:F38,"L")+COUNTIF(L8:L38,"L")+COUNTIF(R8:R38,"L")+COUNTIF(X8:X38,"L")+COUNTIF(AJ42:AJ72,"L")+COUNTIF(AD42:AD72,"L")+COUNTIF(F42:F72,"L")+COUNTIF(L42:L72,"L")+COUNTIF(R42:R72,"L")+COUNTIF(X42:X72,"L")</f>
        <v>30</v>
      </c>
      <c r="AO18" s="28">
        <f>COUNTIF(AK8:AK38,"L")+COUNTIF(AE8:AE38,"L")+COUNTIF(G8:G38,"L")+COUNTIF(M8:M38,"L")+COUNTIF(S8:S38,"L")+COUNTIF(Y8:Y38,"L")+COUNTIF(AK42:AK72,"L")+COUNTIF(AE42:AE72,"L")+COUNTIF(G42:G72,"L")+COUNTIF(M42:M72,"L")+COUNTIF(S42:S72,"L")+COUNTIF(Y42:Y72,"L")</f>
        <v>30</v>
      </c>
    </row>
    <row r="19" spans="3:42" ht="15.5" x14ac:dyDescent="0.35">
      <c r="C19" s="290">
        <v>40920</v>
      </c>
      <c r="D19" s="291"/>
      <c r="E19" s="118" t="s">
        <v>152</v>
      </c>
      <c r="F19" s="236" t="s">
        <v>147</v>
      </c>
      <c r="G19" s="292" t="s">
        <v>201</v>
      </c>
      <c r="H19" s="233"/>
      <c r="I19" s="290">
        <v>40951</v>
      </c>
      <c r="J19" s="291"/>
      <c r="K19" s="118" t="s">
        <v>153</v>
      </c>
      <c r="L19" s="236" t="s">
        <v>147</v>
      </c>
      <c r="M19" s="292" t="s">
        <v>201</v>
      </c>
      <c r="N19" s="233"/>
      <c r="O19" s="290">
        <v>40980</v>
      </c>
      <c r="P19" s="291"/>
      <c r="Q19" s="118" t="s">
        <v>153</v>
      </c>
      <c r="R19" s="236" t="s">
        <v>147</v>
      </c>
      <c r="S19" s="292" t="s">
        <v>201</v>
      </c>
      <c r="T19" s="233"/>
      <c r="U19" s="220">
        <v>41011</v>
      </c>
      <c r="V19" s="227"/>
      <c r="W19" s="310" t="s">
        <v>146</v>
      </c>
      <c r="X19" s="222"/>
      <c r="Y19" s="243"/>
      <c r="Z19" s="233"/>
      <c r="AA19" s="290">
        <v>41041</v>
      </c>
      <c r="AB19" s="291"/>
      <c r="AC19" s="118" t="s">
        <v>155</v>
      </c>
      <c r="AD19" s="236" t="s">
        <v>201</v>
      </c>
      <c r="AE19" s="292" t="s">
        <v>147</v>
      </c>
      <c r="AF19" s="233"/>
      <c r="AG19" s="290">
        <v>41072</v>
      </c>
      <c r="AH19" s="291"/>
      <c r="AI19" s="118" t="s">
        <v>156</v>
      </c>
      <c r="AJ19" s="236" t="s">
        <v>201</v>
      </c>
      <c r="AK19" s="292" t="s">
        <v>147</v>
      </c>
      <c r="AM19" s="3" t="s">
        <v>170</v>
      </c>
      <c r="AN19" s="28">
        <f>COUNTIF(AD7:AD73,"ATV")+COUNTIF(AJ7:AJ73,"ATV")+COUNTIF(F7:F73,"ATV")+COUNTIF(L7:L73,"ATV")+COUNTIF(R7:R73,"ATV")+COUNTIF(X7:X73,"ATV")</f>
        <v>12</v>
      </c>
      <c r="AO19" s="28">
        <f>COUNTIF(AE7:AE73,"ATV")+COUNTIF(AK7:AK73,"ATV")+COUNTIF(G7:G73,"ATV")+COUNTIF(M7:M73,"ATV")+COUNTIF(S7:S73,"ATV")+COUNTIF(Y7:Y73,"ATV")</f>
        <v>12</v>
      </c>
    </row>
    <row r="20" spans="3:42" ht="15.5" x14ac:dyDescent="0.35">
      <c r="C20" s="290">
        <v>40921</v>
      </c>
      <c r="D20" s="291"/>
      <c r="E20" s="118" t="s">
        <v>155</v>
      </c>
      <c r="F20" s="236" t="s">
        <v>147</v>
      </c>
      <c r="G20" s="292" t="s">
        <v>201</v>
      </c>
      <c r="H20" s="233"/>
      <c r="I20" s="290">
        <v>40952</v>
      </c>
      <c r="J20" s="291"/>
      <c r="K20" s="118" t="s">
        <v>156</v>
      </c>
      <c r="L20" s="236" t="s">
        <v>147</v>
      </c>
      <c r="M20" s="292" t="s">
        <v>201</v>
      </c>
      <c r="N20" s="233"/>
      <c r="O20" s="290">
        <v>40981</v>
      </c>
      <c r="P20" s="291"/>
      <c r="Q20" s="118" t="s">
        <v>156</v>
      </c>
      <c r="R20" s="236" t="s">
        <v>147</v>
      </c>
      <c r="S20" s="292" t="s">
        <v>201</v>
      </c>
      <c r="T20" s="233"/>
      <c r="U20" s="290">
        <v>41012</v>
      </c>
      <c r="V20" s="293"/>
      <c r="W20" s="118" t="s">
        <v>152</v>
      </c>
      <c r="X20" s="236" t="s">
        <v>201</v>
      </c>
      <c r="Y20" s="292" t="s">
        <v>147</v>
      </c>
      <c r="Z20" s="233"/>
      <c r="AA20" s="290">
        <v>41042</v>
      </c>
      <c r="AB20" s="293"/>
      <c r="AC20" s="118" t="s">
        <v>150</v>
      </c>
      <c r="AD20" s="236" t="s">
        <v>201</v>
      </c>
      <c r="AE20" s="292" t="s">
        <v>147</v>
      </c>
      <c r="AF20" s="233"/>
      <c r="AG20" s="290">
        <v>41073</v>
      </c>
      <c r="AH20" s="293"/>
      <c r="AI20" s="118" t="s">
        <v>151</v>
      </c>
      <c r="AJ20" s="236"/>
      <c r="AK20" s="292"/>
      <c r="AM20" s="3"/>
      <c r="AN20" s="28"/>
      <c r="AO20" s="28"/>
    </row>
    <row r="21" spans="3:42" ht="15.5" x14ac:dyDescent="0.35">
      <c r="C21" s="290">
        <v>40922</v>
      </c>
      <c r="D21" s="291"/>
      <c r="E21" s="118" t="s">
        <v>150</v>
      </c>
      <c r="F21" s="236" t="s">
        <v>147</v>
      </c>
      <c r="G21" s="292" t="s">
        <v>201</v>
      </c>
      <c r="H21" s="233"/>
      <c r="I21" s="290">
        <v>40953</v>
      </c>
      <c r="J21" s="291"/>
      <c r="K21" s="118" t="s">
        <v>151</v>
      </c>
      <c r="L21" s="236"/>
      <c r="M21" s="292"/>
      <c r="N21" s="233"/>
      <c r="O21" s="290">
        <v>40982</v>
      </c>
      <c r="P21" s="291"/>
      <c r="Q21" s="118" t="s">
        <v>151</v>
      </c>
      <c r="R21" s="236"/>
      <c r="S21" s="292"/>
      <c r="T21" s="233"/>
      <c r="U21" s="290">
        <v>41013</v>
      </c>
      <c r="V21" s="291"/>
      <c r="W21" s="118" t="s">
        <v>155</v>
      </c>
      <c r="X21" s="236" t="s">
        <v>201</v>
      </c>
      <c r="Y21" s="292" t="s">
        <v>147</v>
      </c>
      <c r="Z21" s="233"/>
      <c r="AA21" s="220">
        <v>41043</v>
      </c>
      <c r="AB21" s="221"/>
      <c r="AC21" s="310" t="s">
        <v>153</v>
      </c>
      <c r="AD21" s="222" t="s">
        <v>200</v>
      </c>
      <c r="AE21" s="243" t="s">
        <v>200</v>
      </c>
      <c r="AF21" s="233"/>
      <c r="AG21" s="220">
        <v>41074</v>
      </c>
      <c r="AH21" s="227"/>
      <c r="AI21" s="310" t="s">
        <v>146</v>
      </c>
      <c r="AJ21" s="222"/>
      <c r="AK21" s="243"/>
      <c r="AM21" s="3" t="s">
        <v>171</v>
      </c>
      <c r="AN21" s="115">
        <f>AN12-AN13</f>
        <v>4</v>
      </c>
      <c r="AO21" s="115">
        <f>AO12-AO13</f>
        <v>4</v>
      </c>
    </row>
    <row r="22" spans="3:42" ht="15.5" x14ac:dyDescent="0.35">
      <c r="C22" s="290">
        <v>40923</v>
      </c>
      <c r="D22" s="291"/>
      <c r="E22" s="118" t="s">
        <v>153</v>
      </c>
      <c r="F22" s="236" t="s">
        <v>147</v>
      </c>
      <c r="G22" s="292" t="s">
        <v>201</v>
      </c>
      <c r="H22" s="233"/>
      <c r="I22" s="220">
        <v>40954</v>
      </c>
      <c r="J22" s="227"/>
      <c r="K22" s="310" t="s">
        <v>146</v>
      </c>
      <c r="L22" s="222"/>
      <c r="M22" s="243"/>
      <c r="N22" s="233"/>
      <c r="O22" s="220">
        <v>40983</v>
      </c>
      <c r="P22" s="227"/>
      <c r="Q22" s="310" t="s">
        <v>146</v>
      </c>
      <c r="R22" s="222"/>
      <c r="S22" s="243"/>
      <c r="T22" s="233"/>
      <c r="U22" s="290">
        <v>41014</v>
      </c>
      <c r="V22" s="291"/>
      <c r="W22" s="118" t="s">
        <v>150</v>
      </c>
      <c r="X22" s="236" t="s">
        <v>201</v>
      </c>
      <c r="Y22" s="292" t="s">
        <v>147</v>
      </c>
      <c r="Z22" s="233"/>
      <c r="AA22" s="290">
        <v>41044</v>
      </c>
      <c r="AB22" s="291"/>
      <c r="AC22" s="118" t="s">
        <v>156</v>
      </c>
      <c r="AD22" s="236" t="s">
        <v>201</v>
      </c>
      <c r="AE22" s="292" t="s">
        <v>147</v>
      </c>
      <c r="AF22" s="233"/>
      <c r="AG22" s="290">
        <v>41075</v>
      </c>
      <c r="AH22" s="291"/>
      <c r="AI22" s="118" t="s">
        <v>152</v>
      </c>
      <c r="AJ22" s="236" t="s">
        <v>164</v>
      </c>
      <c r="AK22" s="292" t="s">
        <v>164</v>
      </c>
      <c r="AM22" s="1"/>
      <c r="AN22" s="1"/>
      <c r="AO22" s="1"/>
    </row>
    <row r="23" spans="3:42" ht="15.5" x14ac:dyDescent="0.35">
      <c r="C23" s="290">
        <v>40924</v>
      </c>
      <c r="D23" s="291"/>
      <c r="E23" s="118" t="s">
        <v>156</v>
      </c>
      <c r="F23" s="236" t="s">
        <v>147</v>
      </c>
      <c r="G23" s="292" t="s">
        <v>201</v>
      </c>
      <c r="H23" s="233"/>
      <c r="I23" s="290">
        <v>40955</v>
      </c>
      <c r="J23" s="291"/>
      <c r="K23" s="118" t="s">
        <v>152</v>
      </c>
      <c r="L23" s="236" t="s">
        <v>154</v>
      </c>
      <c r="M23" s="236" t="s">
        <v>154</v>
      </c>
      <c r="N23" s="233"/>
      <c r="O23" s="290">
        <v>40984</v>
      </c>
      <c r="P23" s="291"/>
      <c r="Q23" s="118" t="s">
        <v>152</v>
      </c>
      <c r="R23" s="236" t="s">
        <v>201</v>
      </c>
      <c r="S23" s="292" t="s">
        <v>147</v>
      </c>
      <c r="T23" s="233"/>
      <c r="U23" s="290">
        <v>41015</v>
      </c>
      <c r="V23" s="291"/>
      <c r="W23" s="118" t="s">
        <v>153</v>
      </c>
      <c r="X23" s="236" t="s">
        <v>201</v>
      </c>
      <c r="Y23" s="292" t="s">
        <v>147</v>
      </c>
      <c r="Z23" s="233"/>
      <c r="AA23" s="290">
        <v>41045</v>
      </c>
      <c r="AB23" s="291"/>
      <c r="AC23" s="118" t="s">
        <v>151</v>
      </c>
      <c r="AD23" s="236"/>
      <c r="AE23" s="292"/>
      <c r="AF23" s="233"/>
      <c r="AG23" s="290">
        <v>41076</v>
      </c>
      <c r="AH23" s="291"/>
      <c r="AI23" s="118" t="s">
        <v>155</v>
      </c>
      <c r="AJ23" s="236" t="s">
        <v>164</v>
      </c>
      <c r="AK23" s="292" t="s">
        <v>164</v>
      </c>
      <c r="AM23" s="1"/>
      <c r="AN23" s="1"/>
      <c r="AO23" s="1"/>
    </row>
    <row r="24" spans="3:42" ht="15.5" x14ac:dyDescent="0.35">
      <c r="C24" s="290">
        <v>40925</v>
      </c>
      <c r="D24" s="291"/>
      <c r="E24" s="118" t="s">
        <v>151</v>
      </c>
      <c r="F24" s="236"/>
      <c r="G24" s="292"/>
      <c r="H24" s="233"/>
      <c r="I24" s="290">
        <v>40956</v>
      </c>
      <c r="J24" s="291"/>
      <c r="K24" s="118" t="s">
        <v>155</v>
      </c>
      <c r="L24" s="236" t="s">
        <v>154</v>
      </c>
      <c r="M24" s="236" t="s">
        <v>154</v>
      </c>
      <c r="N24" s="233"/>
      <c r="O24" s="290">
        <v>40985</v>
      </c>
      <c r="P24" s="291"/>
      <c r="Q24" s="118" t="s">
        <v>155</v>
      </c>
      <c r="R24" s="236" t="s">
        <v>201</v>
      </c>
      <c r="S24" s="292" t="s">
        <v>147</v>
      </c>
      <c r="T24" s="233"/>
      <c r="U24" s="290">
        <v>41016</v>
      </c>
      <c r="V24" s="291"/>
      <c r="W24" s="118" t="s">
        <v>156</v>
      </c>
      <c r="X24" s="236" t="s">
        <v>201</v>
      </c>
      <c r="Y24" s="292" t="s">
        <v>147</v>
      </c>
      <c r="Z24" s="233"/>
      <c r="AA24" s="220">
        <v>41046</v>
      </c>
      <c r="AB24" s="227"/>
      <c r="AC24" s="310" t="s">
        <v>146</v>
      </c>
      <c r="AD24" s="222"/>
      <c r="AE24" s="243"/>
      <c r="AF24" s="233"/>
      <c r="AG24" s="290">
        <v>41077</v>
      </c>
      <c r="AH24" s="291"/>
      <c r="AI24" s="118" t="s">
        <v>150</v>
      </c>
      <c r="AJ24" s="236" t="s">
        <v>164</v>
      </c>
      <c r="AK24" s="292" t="s">
        <v>164</v>
      </c>
      <c r="AM24" s="1"/>
      <c r="AN24" s="1"/>
      <c r="AO24" s="1"/>
    </row>
    <row r="25" spans="3:42" ht="15.5" x14ac:dyDescent="0.35">
      <c r="C25" s="220">
        <v>40926</v>
      </c>
      <c r="D25" s="227"/>
      <c r="E25" s="310" t="s">
        <v>146</v>
      </c>
      <c r="F25" s="222"/>
      <c r="G25" s="243"/>
      <c r="H25" s="233"/>
      <c r="I25" s="290">
        <v>40957</v>
      </c>
      <c r="J25" s="291"/>
      <c r="K25" s="118" t="s">
        <v>150</v>
      </c>
      <c r="L25" s="236" t="s">
        <v>154</v>
      </c>
      <c r="M25" s="236" t="s">
        <v>154</v>
      </c>
      <c r="N25" s="233"/>
      <c r="O25" s="290">
        <v>40986</v>
      </c>
      <c r="P25" s="291"/>
      <c r="Q25" s="118" t="s">
        <v>150</v>
      </c>
      <c r="R25" s="236" t="s">
        <v>201</v>
      </c>
      <c r="S25" s="292" t="s">
        <v>147</v>
      </c>
      <c r="T25" s="233"/>
      <c r="U25" s="290">
        <v>41017</v>
      </c>
      <c r="V25" s="291"/>
      <c r="W25" s="118" t="s">
        <v>151</v>
      </c>
      <c r="X25" s="236"/>
      <c r="Y25" s="292"/>
      <c r="Z25" s="233"/>
      <c r="AA25" s="290">
        <v>41047</v>
      </c>
      <c r="AB25" s="291"/>
      <c r="AC25" s="118" t="s">
        <v>152</v>
      </c>
      <c r="AD25" s="236" t="s">
        <v>147</v>
      </c>
      <c r="AE25" s="292" t="s">
        <v>201</v>
      </c>
      <c r="AF25" s="233"/>
      <c r="AG25" s="290">
        <v>41078</v>
      </c>
      <c r="AH25" s="291"/>
      <c r="AI25" s="118" t="s">
        <v>153</v>
      </c>
      <c r="AJ25" s="236" t="s">
        <v>164</v>
      </c>
      <c r="AK25" s="292" t="s">
        <v>164</v>
      </c>
      <c r="AM25" s="1"/>
      <c r="AN25" s="1"/>
      <c r="AO25" s="1"/>
    </row>
    <row r="26" spans="3:42" ht="15.5" x14ac:dyDescent="0.35">
      <c r="C26" s="290">
        <v>40927</v>
      </c>
      <c r="D26" s="291"/>
      <c r="E26" s="118" t="s">
        <v>152</v>
      </c>
      <c r="F26" s="236" t="s">
        <v>201</v>
      </c>
      <c r="G26" s="292" t="s">
        <v>147</v>
      </c>
      <c r="H26" s="233"/>
      <c r="I26" s="290">
        <v>40958</v>
      </c>
      <c r="J26" s="291"/>
      <c r="K26" s="118" t="s">
        <v>153</v>
      </c>
      <c r="L26" s="236" t="s">
        <v>154</v>
      </c>
      <c r="M26" s="236" t="s">
        <v>154</v>
      </c>
      <c r="N26" s="233"/>
      <c r="O26" s="290">
        <v>40987</v>
      </c>
      <c r="P26" s="291"/>
      <c r="Q26" s="118" t="s">
        <v>153</v>
      </c>
      <c r="R26" s="236" t="s">
        <v>201</v>
      </c>
      <c r="S26" s="292" t="s">
        <v>147</v>
      </c>
      <c r="T26" s="233"/>
      <c r="U26" s="220">
        <v>41018</v>
      </c>
      <c r="V26" s="227"/>
      <c r="W26" s="310" t="s">
        <v>146</v>
      </c>
      <c r="X26" s="222"/>
      <c r="Y26" s="243"/>
      <c r="Z26" s="233"/>
      <c r="AA26" s="290">
        <v>41048</v>
      </c>
      <c r="AB26" s="291"/>
      <c r="AC26" s="118" t="s">
        <v>155</v>
      </c>
      <c r="AD26" s="236" t="s">
        <v>147</v>
      </c>
      <c r="AE26" s="292" t="s">
        <v>201</v>
      </c>
      <c r="AF26" s="233"/>
      <c r="AG26" s="220">
        <v>41079</v>
      </c>
      <c r="AH26" s="221"/>
      <c r="AI26" s="310" t="s">
        <v>156</v>
      </c>
      <c r="AJ26" s="222" t="s">
        <v>200</v>
      </c>
      <c r="AK26" s="243" t="s">
        <v>200</v>
      </c>
      <c r="AM26" s="1"/>
      <c r="AN26" s="1"/>
      <c r="AO26" s="1"/>
    </row>
    <row r="27" spans="3:42" ht="19" thickBot="1" x14ac:dyDescent="0.5">
      <c r="C27" s="290">
        <v>40928</v>
      </c>
      <c r="D27" s="291"/>
      <c r="E27" s="118" t="s">
        <v>155</v>
      </c>
      <c r="F27" s="236" t="s">
        <v>201</v>
      </c>
      <c r="G27" s="292" t="s">
        <v>147</v>
      </c>
      <c r="H27" s="233"/>
      <c r="I27" s="290">
        <v>40959</v>
      </c>
      <c r="J27" s="291"/>
      <c r="K27" s="118" t="s">
        <v>156</v>
      </c>
      <c r="L27" s="236" t="s">
        <v>154</v>
      </c>
      <c r="M27" s="236" t="s">
        <v>154</v>
      </c>
      <c r="N27" s="233"/>
      <c r="O27" s="290">
        <v>40988</v>
      </c>
      <c r="P27" s="291"/>
      <c r="Q27" s="118" t="s">
        <v>156</v>
      </c>
      <c r="R27" s="236" t="s">
        <v>201</v>
      </c>
      <c r="S27" s="292" t="s">
        <v>147</v>
      </c>
      <c r="T27" s="233"/>
      <c r="U27" s="290">
        <v>41019</v>
      </c>
      <c r="V27" s="293"/>
      <c r="W27" s="118" t="s">
        <v>152</v>
      </c>
      <c r="X27" s="236" t="s">
        <v>147</v>
      </c>
      <c r="Y27" s="292" t="s">
        <v>201</v>
      </c>
      <c r="Z27" s="233"/>
      <c r="AA27" s="290">
        <v>41049</v>
      </c>
      <c r="AB27" s="293"/>
      <c r="AC27" s="118" t="s">
        <v>150</v>
      </c>
      <c r="AD27" s="236" t="s">
        <v>147</v>
      </c>
      <c r="AE27" s="292" t="s">
        <v>201</v>
      </c>
      <c r="AF27" s="233"/>
      <c r="AG27" s="290">
        <v>41080</v>
      </c>
      <c r="AH27" s="293"/>
      <c r="AI27" s="118" t="s">
        <v>151</v>
      </c>
      <c r="AJ27" s="236"/>
      <c r="AK27" s="292"/>
      <c r="AM27" s="259" t="s">
        <v>181</v>
      </c>
      <c r="AN27" s="46"/>
      <c r="AO27" s="46"/>
      <c r="AP27" s="46"/>
    </row>
    <row r="28" spans="3:42" ht="15.5" x14ac:dyDescent="0.35">
      <c r="C28" s="290">
        <v>40929</v>
      </c>
      <c r="D28" s="291"/>
      <c r="E28" s="118" t="s">
        <v>150</v>
      </c>
      <c r="F28" s="236" t="s">
        <v>201</v>
      </c>
      <c r="G28" s="292" t="s">
        <v>147</v>
      </c>
      <c r="H28" s="233"/>
      <c r="I28" s="290">
        <v>40960</v>
      </c>
      <c r="J28" s="291"/>
      <c r="K28" s="118" t="s">
        <v>151</v>
      </c>
      <c r="L28" s="236" t="s">
        <v>154</v>
      </c>
      <c r="M28" s="236" t="s">
        <v>154</v>
      </c>
      <c r="N28" s="233"/>
      <c r="O28" s="290">
        <v>40989</v>
      </c>
      <c r="P28" s="291"/>
      <c r="Q28" s="118" t="s">
        <v>151</v>
      </c>
      <c r="R28" s="236"/>
      <c r="S28" s="292"/>
      <c r="T28" s="233"/>
      <c r="U28" s="290">
        <v>41020</v>
      </c>
      <c r="V28" s="291"/>
      <c r="W28" s="118" t="s">
        <v>155</v>
      </c>
      <c r="X28" s="236" t="s">
        <v>147</v>
      </c>
      <c r="Y28" s="292" t="s">
        <v>201</v>
      </c>
      <c r="Z28" s="233"/>
      <c r="AA28" s="290">
        <v>41050</v>
      </c>
      <c r="AB28" s="291"/>
      <c r="AC28" s="118" t="s">
        <v>153</v>
      </c>
      <c r="AD28" s="236" t="s">
        <v>147</v>
      </c>
      <c r="AE28" s="292" t="s">
        <v>201</v>
      </c>
      <c r="AF28" s="233"/>
      <c r="AG28" s="220">
        <v>41081</v>
      </c>
      <c r="AH28" s="227"/>
      <c r="AI28" s="310" t="s">
        <v>146</v>
      </c>
      <c r="AJ28" s="222"/>
      <c r="AK28" s="243"/>
      <c r="AM28" s="1"/>
      <c r="AN28" s="1"/>
      <c r="AO28" s="1"/>
    </row>
    <row r="29" spans="3:42" ht="15.5" x14ac:dyDescent="0.35">
      <c r="C29" s="290">
        <v>40930</v>
      </c>
      <c r="D29" s="291"/>
      <c r="E29" s="118" t="s">
        <v>153</v>
      </c>
      <c r="F29" s="236" t="s">
        <v>201</v>
      </c>
      <c r="G29" s="292" t="s">
        <v>147</v>
      </c>
      <c r="H29" s="233"/>
      <c r="I29" s="220">
        <v>40961</v>
      </c>
      <c r="J29" s="227"/>
      <c r="K29" s="310" t="s">
        <v>146</v>
      </c>
      <c r="L29" s="222"/>
      <c r="M29" s="243"/>
      <c r="N29" s="233"/>
      <c r="O29" s="220">
        <v>40990</v>
      </c>
      <c r="P29" s="227"/>
      <c r="Q29" s="310" t="s">
        <v>146</v>
      </c>
      <c r="R29" s="222"/>
      <c r="S29" s="243"/>
      <c r="T29" s="233"/>
      <c r="U29" s="290">
        <v>41021</v>
      </c>
      <c r="V29" s="291"/>
      <c r="W29" s="118" t="s">
        <v>150</v>
      </c>
      <c r="X29" s="236" t="s">
        <v>147</v>
      </c>
      <c r="Y29" s="292" t="s">
        <v>201</v>
      </c>
      <c r="Z29" s="233"/>
      <c r="AA29" s="290">
        <v>41051</v>
      </c>
      <c r="AB29" s="291"/>
      <c r="AC29" s="118" t="s">
        <v>156</v>
      </c>
      <c r="AD29" s="236" t="s">
        <v>147</v>
      </c>
      <c r="AE29" s="292" t="s">
        <v>201</v>
      </c>
      <c r="AF29" s="233"/>
      <c r="AG29" s="290">
        <v>41082</v>
      </c>
      <c r="AH29" s="291"/>
      <c r="AI29" s="118" t="s">
        <v>152</v>
      </c>
      <c r="AJ29" s="236" t="s">
        <v>154</v>
      </c>
      <c r="AK29" s="292" t="s">
        <v>154</v>
      </c>
      <c r="AM29" s="1"/>
      <c r="AN29" s="1"/>
      <c r="AO29" s="1"/>
    </row>
    <row r="30" spans="3:42" ht="15.5" x14ac:dyDescent="0.35">
      <c r="C30" s="290">
        <v>40931</v>
      </c>
      <c r="D30" s="291"/>
      <c r="E30" s="118" t="s">
        <v>156</v>
      </c>
      <c r="F30" s="236" t="s">
        <v>201</v>
      </c>
      <c r="G30" s="292" t="s">
        <v>147</v>
      </c>
      <c r="H30" s="233"/>
      <c r="I30" s="290">
        <v>40962</v>
      </c>
      <c r="J30" s="291"/>
      <c r="K30" s="118" t="s">
        <v>152</v>
      </c>
      <c r="L30" s="236" t="s">
        <v>147</v>
      </c>
      <c r="M30" s="292" t="s">
        <v>201</v>
      </c>
      <c r="N30" s="233"/>
      <c r="O30" s="290">
        <v>40991</v>
      </c>
      <c r="P30" s="291"/>
      <c r="Q30" s="118" t="s">
        <v>152</v>
      </c>
      <c r="R30" s="236" t="s">
        <v>147</v>
      </c>
      <c r="S30" s="292" t="s">
        <v>201</v>
      </c>
      <c r="T30" s="233"/>
      <c r="U30" s="290">
        <v>41022</v>
      </c>
      <c r="V30" s="291"/>
      <c r="W30" s="118" t="s">
        <v>153</v>
      </c>
      <c r="X30" s="236" t="s">
        <v>147</v>
      </c>
      <c r="Y30" s="292" t="s">
        <v>201</v>
      </c>
      <c r="Z30" s="233"/>
      <c r="AA30" s="290">
        <v>41052</v>
      </c>
      <c r="AB30" s="291"/>
      <c r="AC30" s="118" t="s">
        <v>151</v>
      </c>
      <c r="AD30" s="236"/>
      <c r="AE30" s="292"/>
      <c r="AF30" s="233"/>
      <c r="AG30" s="290">
        <v>41083</v>
      </c>
      <c r="AH30" s="291"/>
      <c r="AI30" s="118" t="s">
        <v>155</v>
      </c>
      <c r="AJ30" s="236" t="s">
        <v>154</v>
      </c>
      <c r="AK30" s="292" t="s">
        <v>154</v>
      </c>
      <c r="AM30" s="1"/>
      <c r="AN30" s="1"/>
      <c r="AO30" s="1"/>
    </row>
    <row r="31" spans="3:42" ht="15.5" x14ac:dyDescent="0.35">
      <c r="C31" s="290">
        <v>40932</v>
      </c>
      <c r="D31" s="291"/>
      <c r="E31" s="118" t="s">
        <v>151</v>
      </c>
      <c r="F31" s="236"/>
      <c r="G31" s="292"/>
      <c r="H31" s="233"/>
      <c r="I31" s="290">
        <v>40963</v>
      </c>
      <c r="J31" s="291"/>
      <c r="K31" s="118" t="s">
        <v>155</v>
      </c>
      <c r="L31" s="236" t="s">
        <v>147</v>
      </c>
      <c r="M31" s="292" t="s">
        <v>201</v>
      </c>
      <c r="N31" s="233"/>
      <c r="O31" s="290">
        <v>40992</v>
      </c>
      <c r="P31" s="291"/>
      <c r="Q31" s="118" t="s">
        <v>155</v>
      </c>
      <c r="R31" s="236" t="s">
        <v>147</v>
      </c>
      <c r="S31" s="292" t="s">
        <v>201</v>
      </c>
      <c r="T31" s="233"/>
      <c r="U31" s="290">
        <v>41023</v>
      </c>
      <c r="V31" s="291"/>
      <c r="W31" s="118" t="s">
        <v>156</v>
      </c>
      <c r="X31" s="236" t="s">
        <v>147</v>
      </c>
      <c r="Y31" s="292" t="s">
        <v>201</v>
      </c>
      <c r="Z31" s="233"/>
      <c r="AA31" s="220">
        <v>41053</v>
      </c>
      <c r="AB31" s="227"/>
      <c r="AC31" s="310" t="s">
        <v>146</v>
      </c>
      <c r="AD31" s="222"/>
      <c r="AE31" s="243"/>
      <c r="AF31" s="233"/>
      <c r="AG31" s="290">
        <v>41084</v>
      </c>
      <c r="AH31" s="291"/>
      <c r="AI31" s="118" t="s">
        <v>150</v>
      </c>
      <c r="AJ31" s="236" t="s">
        <v>154</v>
      </c>
      <c r="AK31" s="292" t="s">
        <v>154</v>
      </c>
      <c r="AM31" s="1"/>
      <c r="AN31" s="1"/>
      <c r="AO31" s="1"/>
    </row>
    <row r="32" spans="3:42" ht="15.5" x14ac:dyDescent="0.35">
      <c r="C32" s="220">
        <v>40933</v>
      </c>
      <c r="D32" s="227"/>
      <c r="E32" s="310" t="s">
        <v>146</v>
      </c>
      <c r="F32" s="222"/>
      <c r="G32" s="243"/>
      <c r="H32" s="233"/>
      <c r="I32" s="290">
        <v>40964</v>
      </c>
      <c r="J32" s="291"/>
      <c r="K32" s="118" t="s">
        <v>150</v>
      </c>
      <c r="L32" s="236" t="s">
        <v>147</v>
      </c>
      <c r="M32" s="292" t="s">
        <v>201</v>
      </c>
      <c r="N32" s="233"/>
      <c r="O32" s="290">
        <v>40993</v>
      </c>
      <c r="P32" s="291"/>
      <c r="Q32" s="118" t="s">
        <v>150</v>
      </c>
      <c r="R32" s="236" t="s">
        <v>147</v>
      </c>
      <c r="S32" s="292" t="s">
        <v>201</v>
      </c>
      <c r="T32" s="233"/>
      <c r="U32" s="290">
        <v>41024</v>
      </c>
      <c r="V32" s="291"/>
      <c r="W32" s="118" t="s">
        <v>151</v>
      </c>
      <c r="X32" s="236"/>
      <c r="Y32" s="292"/>
      <c r="Z32" s="233"/>
      <c r="AA32" s="290">
        <v>41054</v>
      </c>
      <c r="AB32" s="291"/>
      <c r="AC32" s="118" t="s">
        <v>152</v>
      </c>
      <c r="AD32" s="236" t="s">
        <v>201</v>
      </c>
      <c r="AE32" s="292" t="s">
        <v>147</v>
      </c>
      <c r="AF32" s="233"/>
      <c r="AG32" s="290">
        <v>41085</v>
      </c>
      <c r="AH32" s="291"/>
      <c r="AI32" s="118" t="s">
        <v>153</v>
      </c>
      <c r="AJ32" s="236" t="s">
        <v>154</v>
      </c>
      <c r="AK32" s="292" t="s">
        <v>154</v>
      </c>
      <c r="AM32" s="1"/>
      <c r="AN32" s="1"/>
      <c r="AO32" s="1"/>
    </row>
    <row r="33" spans="1:43" ht="15.5" x14ac:dyDescent="0.35">
      <c r="C33" s="290">
        <v>40934</v>
      </c>
      <c r="D33" s="291"/>
      <c r="E33" s="118" t="s">
        <v>152</v>
      </c>
      <c r="F33" s="236" t="s">
        <v>147</v>
      </c>
      <c r="G33" s="292" t="s">
        <v>201</v>
      </c>
      <c r="H33" s="233"/>
      <c r="I33" s="290">
        <v>40965</v>
      </c>
      <c r="J33" s="291"/>
      <c r="K33" s="118" t="s">
        <v>153</v>
      </c>
      <c r="L33" s="236" t="s">
        <v>147</v>
      </c>
      <c r="M33" s="292" t="s">
        <v>201</v>
      </c>
      <c r="N33" s="233"/>
      <c r="O33" s="290">
        <v>40994</v>
      </c>
      <c r="P33" s="291"/>
      <c r="Q33" s="118" t="s">
        <v>153</v>
      </c>
      <c r="R33" s="236" t="s">
        <v>147</v>
      </c>
      <c r="S33" s="292" t="s">
        <v>201</v>
      </c>
      <c r="T33" s="233"/>
      <c r="U33" s="220">
        <v>41025</v>
      </c>
      <c r="V33" s="227"/>
      <c r="W33" s="310" t="s">
        <v>146</v>
      </c>
      <c r="X33" s="222"/>
      <c r="Y33" s="243"/>
      <c r="Z33" s="233"/>
      <c r="AA33" s="290">
        <v>41055</v>
      </c>
      <c r="AB33" s="291"/>
      <c r="AC33" s="118" t="s">
        <v>155</v>
      </c>
      <c r="AD33" s="236" t="s">
        <v>201</v>
      </c>
      <c r="AE33" s="292" t="s">
        <v>147</v>
      </c>
      <c r="AF33" s="233"/>
      <c r="AG33" s="290">
        <v>41086</v>
      </c>
      <c r="AH33" s="291"/>
      <c r="AI33" s="118" t="s">
        <v>156</v>
      </c>
      <c r="AJ33" s="236" t="s">
        <v>154</v>
      </c>
      <c r="AK33" s="292" t="s">
        <v>154</v>
      </c>
      <c r="AM33" s="1"/>
      <c r="AN33" s="1"/>
      <c r="AO33" s="1"/>
    </row>
    <row r="34" spans="1:43" ht="15.5" x14ac:dyDescent="0.35">
      <c r="C34" s="290">
        <v>40935</v>
      </c>
      <c r="D34" s="291"/>
      <c r="E34" s="118" t="s">
        <v>155</v>
      </c>
      <c r="F34" s="236" t="s">
        <v>147</v>
      </c>
      <c r="G34" s="292" t="s">
        <v>201</v>
      </c>
      <c r="H34" s="233"/>
      <c r="I34" s="290">
        <v>40966</v>
      </c>
      <c r="J34" s="291"/>
      <c r="K34" s="118" t="s">
        <v>156</v>
      </c>
      <c r="L34" s="236" t="s">
        <v>147</v>
      </c>
      <c r="M34" s="292" t="s">
        <v>201</v>
      </c>
      <c r="N34" s="233"/>
      <c r="O34" s="290">
        <v>40995</v>
      </c>
      <c r="P34" s="291"/>
      <c r="Q34" s="118" t="s">
        <v>156</v>
      </c>
      <c r="R34" s="236" t="s">
        <v>147</v>
      </c>
      <c r="S34" s="292" t="s">
        <v>201</v>
      </c>
      <c r="T34" s="233"/>
      <c r="U34" s="290">
        <v>41026</v>
      </c>
      <c r="V34" s="293"/>
      <c r="W34" s="118" t="s">
        <v>152</v>
      </c>
      <c r="X34" s="236" t="s">
        <v>201</v>
      </c>
      <c r="Y34" s="292" t="s">
        <v>147</v>
      </c>
      <c r="Z34" s="233"/>
      <c r="AA34" s="290">
        <v>41056</v>
      </c>
      <c r="AB34" s="293"/>
      <c r="AC34" s="118" t="s">
        <v>150</v>
      </c>
      <c r="AD34" s="236" t="s">
        <v>201</v>
      </c>
      <c r="AE34" s="292" t="s">
        <v>147</v>
      </c>
      <c r="AF34" s="233"/>
      <c r="AG34" s="290">
        <v>41087</v>
      </c>
      <c r="AH34" s="293"/>
      <c r="AI34" s="118" t="s">
        <v>151</v>
      </c>
      <c r="AJ34" s="236" t="s">
        <v>154</v>
      </c>
      <c r="AK34" s="292" t="s">
        <v>154</v>
      </c>
      <c r="AM34" s="1"/>
      <c r="AN34" s="1"/>
      <c r="AO34" s="1"/>
    </row>
    <row r="35" spans="1:43" ht="15.5" x14ac:dyDescent="0.35">
      <c r="C35" s="290">
        <v>40936</v>
      </c>
      <c r="D35" s="291"/>
      <c r="E35" s="118" t="s">
        <v>150</v>
      </c>
      <c r="F35" s="236" t="s">
        <v>147</v>
      </c>
      <c r="G35" s="292" t="s">
        <v>201</v>
      </c>
      <c r="H35" s="233"/>
      <c r="I35" s="290">
        <v>40967</v>
      </c>
      <c r="J35" s="291"/>
      <c r="K35" s="118" t="s">
        <v>151</v>
      </c>
      <c r="L35" s="236"/>
      <c r="M35" s="292"/>
      <c r="N35" s="233"/>
      <c r="O35" s="290">
        <v>40996</v>
      </c>
      <c r="P35" s="291"/>
      <c r="Q35" s="118" t="s">
        <v>151</v>
      </c>
      <c r="R35" s="236"/>
      <c r="S35" s="292"/>
      <c r="T35" s="233"/>
      <c r="U35" s="290">
        <v>41027</v>
      </c>
      <c r="V35" s="291"/>
      <c r="W35" s="118" t="s">
        <v>155</v>
      </c>
      <c r="X35" s="236" t="s">
        <v>201</v>
      </c>
      <c r="Y35" s="292" t="s">
        <v>147</v>
      </c>
      <c r="Z35" s="233"/>
      <c r="AA35" s="290">
        <v>41057</v>
      </c>
      <c r="AB35" s="291"/>
      <c r="AC35" s="118" t="s">
        <v>153</v>
      </c>
      <c r="AD35" s="236" t="s">
        <v>201</v>
      </c>
      <c r="AE35" s="292" t="s">
        <v>147</v>
      </c>
      <c r="AF35" s="233"/>
      <c r="AG35" s="220">
        <v>41088</v>
      </c>
      <c r="AH35" s="227"/>
      <c r="AI35" s="310" t="s">
        <v>146</v>
      </c>
      <c r="AJ35" s="222"/>
      <c r="AK35" s="243"/>
      <c r="AM35" s="1"/>
      <c r="AN35" s="1"/>
      <c r="AO35" s="1"/>
    </row>
    <row r="36" spans="1:43" ht="15.5" x14ac:dyDescent="0.35">
      <c r="C36" s="290">
        <v>40937</v>
      </c>
      <c r="D36" s="291"/>
      <c r="E36" s="118" t="s">
        <v>153</v>
      </c>
      <c r="F36" s="236" t="s">
        <v>147</v>
      </c>
      <c r="G36" s="292" t="s">
        <v>201</v>
      </c>
      <c r="H36" s="233"/>
      <c r="I36" s="290">
        <v>40968</v>
      </c>
      <c r="J36" s="293"/>
      <c r="K36" s="118"/>
      <c r="L36" s="236"/>
      <c r="M36" s="292"/>
      <c r="N36" s="233"/>
      <c r="O36" s="220">
        <v>40997</v>
      </c>
      <c r="P36" s="227"/>
      <c r="Q36" s="310" t="s">
        <v>146</v>
      </c>
      <c r="R36" s="222"/>
      <c r="S36" s="243"/>
      <c r="T36" s="233"/>
      <c r="U36" s="290">
        <v>41028</v>
      </c>
      <c r="V36" s="291"/>
      <c r="W36" s="118" t="s">
        <v>150</v>
      </c>
      <c r="X36" s="236" t="s">
        <v>201</v>
      </c>
      <c r="Y36" s="292" t="s">
        <v>147</v>
      </c>
      <c r="Z36" s="233"/>
      <c r="AA36" s="290">
        <v>41058</v>
      </c>
      <c r="AB36" s="291"/>
      <c r="AC36" s="118" t="s">
        <v>156</v>
      </c>
      <c r="AD36" s="236" t="s">
        <v>201</v>
      </c>
      <c r="AE36" s="292" t="s">
        <v>147</v>
      </c>
      <c r="AF36" s="233"/>
      <c r="AG36" s="290">
        <v>41089</v>
      </c>
      <c r="AH36" s="291"/>
      <c r="AI36" s="118" t="s">
        <v>152</v>
      </c>
      <c r="AJ36" s="236" t="s">
        <v>154</v>
      </c>
      <c r="AK36" s="292" t="s">
        <v>154</v>
      </c>
      <c r="AM36" s="1"/>
      <c r="AN36" s="1"/>
      <c r="AO36" s="1"/>
    </row>
    <row r="37" spans="1:43" ht="15.5" x14ac:dyDescent="0.35">
      <c r="C37" s="290">
        <v>40938</v>
      </c>
      <c r="D37" s="291" t="s">
        <v>127</v>
      </c>
      <c r="E37" s="118" t="s">
        <v>156</v>
      </c>
      <c r="F37" s="236" t="s">
        <v>147</v>
      </c>
      <c r="G37" s="292" t="s">
        <v>201</v>
      </c>
      <c r="H37" s="233"/>
      <c r="I37" s="290"/>
      <c r="J37" s="291"/>
      <c r="K37" s="118"/>
      <c r="L37" s="236"/>
      <c r="M37" s="292"/>
      <c r="N37" s="233"/>
      <c r="O37" s="290">
        <v>40998</v>
      </c>
      <c r="P37" s="291"/>
      <c r="Q37" s="118" t="s">
        <v>152</v>
      </c>
      <c r="R37" s="236" t="s">
        <v>201</v>
      </c>
      <c r="S37" s="292" t="s">
        <v>147</v>
      </c>
      <c r="T37" s="233"/>
      <c r="U37" s="290">
        <v>41029</v>
      </c>
      <c r="V37" s="291"/>
      <c r="W37" s="118" t="s">
        <v>153</v>
      </c>
      <c r="X37" s="236" t="s">
        <v>201</v>
      </c>
      <c r="Y37" s="292" t="s">
        <v>147</v>
      </c>
      <c r="Z37" s="233"/>
      <c r="AA37" s="290">
        <v>41059</v>
      </c>
      <c r="AB37" s="291"/>
      <c r="AC37" s="118" t="s">
        <v>151</v>
      </c>
      <c r="AD37" s="236"/>
      <c r="AE37" s="292"/>
      <c r="AF37" s="233"/>
      <c r="AG37" s="290">
        <v>41090</v>
      </c>
      <c r="AH37" s="291"/>
      <c r="AI37" s="118" t="s">
        <v>155</v>
      </c>
      <c r="AJ37" s="236" t="s">
        <v>154</v>
      </c>
      <c r="AK37" s="292" t="s">
        <v>154</v>
      </c>
      <c r="AM37" s="1"/>
      <c r="AN37" s="1"/>
      <c r="AO37" s="1"/>
    </row>
    <row r="38" spans="1:43" ht="16" thickBot="1" x14ac:dyDescent="0.4">
      <c r="C38" s="296">
        <v>40939</v>
      </c>
      <c r="D38" s="297" t="s">
        <v>127</v>
      </c>
      <c r="E38" s="303" t="s">
        <v>151</v>
      </c>
      <c r="F38" s="298"/>
      <c r="G38" s="302"/>
      <c r="H38" s="233"/>
      <c r="I38" s="296"/>
      <c r="J38" s="300"/>
      <c r="K38" s="303"/>
      <c r="L38" s="301"/>
      <c r="M38" s="299"/>
      <c r="N38" s="233"/>
      <c r="O38" s="296">
        <v>40999</v>
      </c>
      <c r="P38" s="297" t="s">
        <v>127</v>
      </c>
      <c r="Q38" s="303" t="s">
        <v>155</v>
      </c>
      <c r="R38" s="236" t="s">
        <v>201</v>
      </c>
      <c r="S38" s="292" t="s">
        <v>147</v>
      </c>
      <c r="T38" s="233"/>
      <c r="U38" s="296"/>
      <c r="V38" s="300"/>
      <c r="W38" s="303"/>
      <c r="X38" s="303"/>
      <c r="Y38" s="304"/>
      <c r="Z38" s="233"/>
      <c r="AA38" s="220">
        <v>41060</v>
      </c>
      <c r="AB38" s="227" t="s">
        <v>127</v>
      </c>
      <c r="AC38" s="310" t="s">
        <v>146</v>
      </c>
      <c r="AD38" s="222"/>
      <c r="AE38" s="243"/>
      <c r="AF38" s="233"/>
      <c r="AG38" s="296"/>
      <c r="AH38" s="300"/>
      <c r="AI38" s="303"/>
      <c r="AJ38" s="303"/>
      <c r="AK38" s="304"/>
      <c r="AN38" s="1"/>
      <c r="AO38" s="1"/>
    </row>
    <row r="39" spans="1:43" ht="15" thickBot="1" x14ac:dyDescent="0.4">
      <c r="C39" s="1"/>
      <c r="D39" s="1"/>
      <c r="E39" s="1"/>
      <c r="F39" s="1"/>
      <c r="G39" s="1"/>
      <c r="I39" s="1"/>
      <c r="J39" s="1"/>
      <c r="K39" s="1"/>
      <c r="L39" s="1"/>
      <c r="M39" s="1"/>
      <c r="O39" s="1"/>
      <c r="P39" s="1"/>
      <c r="Q39" s="1"/>
      <c r="R39" s="1"/>
      <c r="S39" s="1"/>
      <c r="U39" s="1"/>
      <c r="V39" s="1"/>
      <c r="W39" s="1"/>
      <c r="X39" s="1"/>
      <c r="Y39" s="1"/>
      <c r="AA39" s="1"/>
      <c r="AB39" s="1"/>
      <c r="AC39" s="1"/>
      <c r="AD39" s="1"/>
      <c r="AE39" s="1"/>
      <c r="AG39" s="1"/>
      <c r="AH39" s="1"/>
      <c r="AI39" s="1"/>
      <c r="AJ39" s="1"/>
      <c r="AK39" s="1"/>
      <c r="AM39" s="1"/>
      <c r="AN39" s="1"/>
      <c r="AO39" s="1"/>
    </row>
    <row r="40" spans="1:43" x14ac:dyDescent="0.35">
      <c r="C40" s="433" t="s">
        <v>128</v>
      </c>
      <c r="D40" s="434"/>
      <c r="E40" s="434"/>
      <c r="F40" s="434" t="s">
        <v>128</v>
      </c>
      <c r="G40" s="435"/>
      <c r="H40" s="246"/>
      <c r="I40" s="433" t="s">
        <v>129</v>
      </c>
      <c r="J40" s="434"/>
      <c r="K40" s="434"/>
      <c r="L40" s="434" t="s">
        <v>129</v>
      </c>
      <c r="M40" s="435"/>
      <c r="N40" s="246"/>
      <c r="O40" s="433" t="s">
        <v>130</v>
      </c>
      <c r="P40" s="434"/>
      <c r="Q40" s="434"/>
      <c r="R40" s="434" t="s">
        <v>130</v>
      </c>
      <c r="S40" s="435"/>
      <c r="T40" s="246"/>
      <c r="U40" s="433" t="s">
        <v>131</v>
      </c>
      <c r="V40" s="434"/>
      <c r="W40" s="434"/>
      <c r="X40" s="434" t="s">
        <v>131</v>
      </c>
      <c r="Y40" s="435"/>
      <c r="Z40" s="246"/>
      <c r="AA40" s="433" t="s">
        <v>132</v>
      </c>
      <c r="AB40" s="434"/>
      <c r="AC40" s="434"/>
      <c r="AD40" s="434" t="s">
        <v>132</v>
      </c>
      <c r="AE40" s="435"/>
      <c r="AF40" s="246"/>
      <c r="AG40" s="433" t="s">
        <v>133</v>
      </c>
      <c r="AH40" s="434"/>
      <c r="AI40" s="434"/>
      <c r="AJ40" s="434" t="s">
        <v>133</v>
      </c>
      <c r="AK40" s="435"/>
      <c r="AM40" s="155"/>
      <c r="AN40" s="155"/>
      <c r="AO40" s="155"/>
      <c r="AP40" s="155"/>
    </row>
    <row r="41" spans="1:43" ht="16" thickBot="1" x14ac:dyDescent="0.4">
      <c r="A41" s="155"/>
      <c r="B41" s="155"/>
      <c r="C41" s="311"/>
      <c r="D41" s="29"/>
      <c r="E41" s="312"/>
      <c r="F41" s="256" t="s">
        <v>122</v>
      </c>
      <c r="G41" s="257" t="s">
        <v>123</v>
      </c>
      <c r="H41" s="155"/>
      <c r="I41" s="316"/>
      <c r="J41" s="317"/>
      <c r="K41" s="312"/>
      <c r="L41" s="256" t="s">
        <v>122</v>
      </c>
      <c r="M41" s="257" t="s">
        <v>123</v>
      </c>
      <c r="N41" s="155"/>
      <c r="O41" s="316"/>
      <c r="P41" s="317"/>
      <c r="Q41" s="312"/>
      <c r="R41" s="256" t="s">
        <v>122</v>
      </c>
      <c r="S41" s="257" t="s">
        <v>123</v>
      </c>
      <c r="T41" s="155"/>
      <c r="U41" s="311"/>
      <c r="V41" s="29"/>
      <c r="W41" s="312"/>
      <c r="X41" s="256" t="s">
        <v>122</v>
      </c>
      <c r="Y41" s="257" t="s">
        <v>123</v>
      </c>
      <c r="Z41" s="155"/>
      <c r="AA41" s="311"/>
      <c r="AB41" s="29"/>
      <c r="AC41" s="312"/>
      <c r="AD41" s="30" t="s">
        <v>122</v>
      </c>
      <c r="AE41" s="31" t="s">
        <v>123</v>
      </c>
      <c r="AF41" s="155"/>
      <c r="AG41" s="311"/>
      <c r="AH41" s="29"/>
      <c r="AI41" s="312"/>
      <c r="AJ41" s="256" t="s">
        <v>122</v>
      </c>
      <c r="AK41" s="257" t="s">
        <v>123</v>
      </c>
      <c r="AL41" s="155"/>
      <c r="AM41" s="1"/>
      <c r="AN41" s="1"/>
      <c r="AO41" s="1"/>
      <c r="AQ41" s="155"/>
    </row>
    <row r="42" spans="1:43" ht="15.5" x14ac:dyDescent="0.35">
      <c r="C42" s="284">
        <v>41091</v>
      </c>
      <c r="D42" s="285"/>
      <c r="E42" s="309" t="s">
        <v>150</v>
      </c>
      <c r="F42" s="370" t="s">
        <v>154</v>
      </c>
      <c r="G42" s="370" t="s">
        <v>154</v>
      </c>
      <c r="H42" s="268"/>
      <c r="I42" s="284">
        <v>41122</v>
      </c>
      <c r="J42" s="285"/>
      <c r="K42" s="309" t="s">
        <v>151</v>
      </c>
      <c r="L42" s="286"/>
      <c r="M42" s="287"/>
      <c r="N42" s="268"/>
      <c r="O42" s="284">
        <v>41153</v>
      </c>
      <c r="P42" s="285"/>
      <c r="Q42" s="309" t="s">
        <v>155</v>
      </c>
      <c r="R42" s="236" t="s">
        <v>201</v>
      </c>
      <c r="S42" s="292" t="s">
        <v>147</v>
      </c>
      <c r="T42" s="268"/>
      <c r="U42" s="284">
        <v>41183</v>
      </c>
      <c r="V42" s="285"/>
      <c r="W42" s="309" t="s">
        <v>153</v>
      </c>
      <c r="X42" s="236" t="s">
        <v>201</v>
      </c>
      <c r="Y42" s="292" t="s">
        <v>147</v>
      </c>
      <c r="Z42" s="268"/>
      <c r="AA42" s="224">
        <v>41214</v>
      </c>
      <c r="AB42" s="225"/>
      <c r="AC42" s="315" t="s">
        <v>146</v>
      </c>
      <c r="AD42" s="226"/>
      <c r="AE42" s="244"/>
      <c r="AF42" s="268"/>
      <c r="AG42" s="284">
        <v>41244</v>
      </c>
      <c r="AH42" s="285"/>
      <c r="AI42" s="309" t="s">
        <v>155</v>
      </c>
      <c r="AJ42" s="236" t="s">
        <v>147</v>
      </c>
      <c r="AK42" s="292" t="s">
        <v>201</v>
      </c>
      <c r="AM42" s="1"/>
      <c r="AN42" s="1"/>
      <c r="AO42" s="1"/>
    </row>
    <row r="43" spans="1:43" ht="15.5" x14ac:dyDescent="0.35">
      <c r="C43" s="290">
        <v>41092</v>
      </c>
      <c r="D43" s="291"/>
      <c r="E43" s="118" t="s">
        <v>153</v>
      </c>
      <c r="F43" s="236" t="s">
        <v>154</v>
      </c>
      <c r="G43" s="236" t="s">
        <v>154</v>
      </c>
      <c r="H43" s="268"/>
      <c r="I43" s="220">
        <v>41123</v>
      </c>
      <c r="J43" s="227"/>
      <c r="K43" s="310" t="s">
        <v>146</v>
      </c>
      <c r="L43" s="222"/>
      <c r="M43" s="243"/>
      <c r="N43" s="268"/>
      <c r="O43" s="290">
        <v>41154</v>
      </c>
      <c r="P43" s="291"/>
      <c r="Q43" s="118" t="s">
        <v>150</v>
      </c>
      <c r="R43" s="236" t="s">
        <v>201</v>
      </c>
      <c r="S43" s="292" t="s">
        <v>147</v>
      </c>
      <c r="T43" s="268"/>
      <c r="U43" s="290">
        <v>41184</v>
      </c>
      <c r="V43" s="291"/>
      <c r="W43" s="118" t="s">
        <v>156</v>
      </c>
      <c r="X43" s="236" t="s">
        <v>201</v>
      </c>
      <c r="Y43" s="292" t="s">
        <v>147</v>
      </c>
      <c r="Z43" s="268"/>
      <c r="AA43" s="290">
        <v>41215</v>
      </c>
      <c r="AB43" s="291"/>
      <c r="AC43" s="118" t="s">
        <v>152</v>
      </c>
      <c r="AD43" s="236" t="s">
        <v>147</v>
      </c>
      <c r="AE43" s="292" t="s">
        <v>201</v>
      </c>
      <c r="AF43" s="268"/>
      <c r="AG43" s="290">
        <v>41245</v>
      </c>
      <c r="AH43" s="291"/>
      <c r="AI43" s="118" t="s">
        <v>150</v>
      </c>
      <c r="AJ43" s="236" t="s">
        <v>147</v>
      </c>
      <c r="AK43" s="292" t="s">
        <v>201</v>
      </c>
      <c r="AM43" s="1"/>
      <c r="AN43" s="1"/>
      <c r="AO43" s="1"/>
    </row>
    <row r="44" spans="1:43" ht="15.5" x14ac:dyDescent="0.35">
      <c r="C44" s="290">
        <v>41093</v>
      </c>
      <c r="D44" s="291"/>
      <c r="E44" s="118" t="s">
        <v>156</v>
      </c>
      <c r="F44" s="236" t="s">
        <v>154</v>
      </c>
      <c r="G44" s="236" t="s">
        <v>154</v>
      </c>
      <c r="H44" s="268"/>
      <c r="I44" s="290">
        <v>41124</v>
      </c>
      <c r="J44" s="291"/>
      <c r="K44" s="118" t="s">
        <v>152</v>
      </c>
      <c r="L44" s="236" t="s">
        <v>201</v>
      </c>
      <c r="M44" s="292" t="s">
        <v>147</v>
      </c>
      <c r="N44" s="268"/>
      <c r="O44" s="290">
        <v>41155</v>
      </c>
      <c r="P44" s="291"/>
      <c r="Q44" s="118" t="s">
        <v>153</v>
      </c>
      <c r="R44" s="236" t="s">
        <v>201</v>
      </c>
      <c r="S44" s="292" t="s">
        <v>147</v>
      </c>
      <c r="T44" s="268"/>
      <c r="U44" s="290">
        <v>41185</v>
      </c>
      <c r="V44" s="291"/>
      <c r="W44" s="118" t="s">
        <v>151</v>
      </c>
      <c r="X44" s="236"/>
      <c r="Y44" s="292"/>
      <c r="Z44" s="268"/>
      <c r="AA44" s="290">
        <v>41216</v>
      </c>
      <c r="AB44" s="291"/>
      <c r="AC44" s="118" t="s">
        <v>155</v>
      </c>
      <c r="AD44" s="236" t="s">
        <v>147</v>
      </c>
      <c r="AE44" s="292" t="s">
        <v>201</v>
      </c>
      <c r="AF44" s="268"/>
      <c r="AG44" s="290">
        <v>41246</v>
      </c>
      <c r="AH44" s="291"/>
      <c r="AI44" s="118" t="s">
        <v>153</v>
      </c>
      <c r="AJ44" s="236" t="s">
        <v>147</v>
      </c>
      <c r="AK44" s="292" t="s">
        <v>201</v>
      </c>
      <c r="AM44" s="1"/>
      <c r="AN44" s="1"/>
      <c r="AO44" s="1"/>
    </row>
    <row r="45" spans="1:43" ht="15.5" x14ac:dyDescent="0.35">
      <c r="C45" s="290">
        <v>41094</v>
      </c>
      <c r="D45" s="291"/>
      <c r="E45" s="118" t="s">
        <v>151</v>
      </c>
      <c r="F45" s="236" t="s">
        <v>154</v>
      </c>
      <c r="G45" s="236" t="s">
        <v>154</v>
      </c>
      <c r="H45" s="268"/>
      <c r="I45" s="290">
        <v>41125</v>
      </c>
      <c r="J45" s="291"/>
      <c r="K45" s="118" t="s">
        <v>155</v>
      </c>
      <c r="L45" s="236" t="s">
        <v>201</v>
      </c>
      <c r="M45" s="292" t="s">
        <v>147</v>
      </c>
      <c r="N45" s="268"/>
      <c r="O45" s="290">
        <v>41156</v>
      </c>
      <c r="P45" s="291"/>
      <c r="Q45" s="118" t="s">
        <v>156</v>
      </c>
      <c r="R45" s="236" t="s">
        <v>201</v>
      </c>
      <c r="S45" s="292" t="s">
        <v>147</v>
      </c>
      <c r="T45" s="268"/>
      <c r="U45" s="220">
        <v>41186</v>
      </c>
      <c r="V45" s="227"/>
      <c r="W45" s="310" t="s">
        <v>146</v>
      </c>
      <c r="X45" s="222"/>
      <c r="Y45" s="243"/>
      <c r="Z45" s="268"/>
      <c r="AA45" s="290">
        <v>41217</v>
      </c>
      <c r="AB45" s="291"/>
      <c r="AC45" s="118" t="s">
        <v>150</v>
      </c>
      <c r="AD45" s="236" t="s">
        <v>147</v>
      </c>
      <c r="AE45" s="292" t="s">
        <v>201</v>
      </c>
      <c r="AF45" s="268"/>
      <c r="AG45" s="290">
        <v>41247</v>
      </c>
      <c r="AH45" s="291"/>
      <c r="AI45" s="118" t="s">
        <v>156</v>
      </c>
      <c r="AJ45" s="236" t="s">
        <v>147</v>
      </c>
      <c r="AK45" s="292" t="s">
        <v>201</v>
      </c>
      <c r="AM45" s="1"/>
      <c r="AN45" s="1"/>
      <c r="AO45" s="1"/>
    </row>
    <row r="46" spans="1:43" ht="15.5" x14ac:dyDescent="0.35">
      <c r="C46" s="220">
        <v>41095</v>
      </c>
      <c r="D46" s="227"/>
      <c r="E46" s="310" t="s">
        <v>146</v>
      </c>
      <c r="F46" s="222"/>
      <c r="G46" s="243"/>
      <c r="H46" s="268"/>
      <c r="I46" s="290">
        <v>41126</v>
      </c>
      <c r="J46" s="291"/>
      <c r="K46" s="118" t="s">
        <v>150</v>
      </c>
      <c r="L46" s="236" t="s">
        <v>201</v>
      </c>
      <c r="M46" s="292" t="s">
        <v>147</v>
      </c>
      <c r="N46" s="268"/>
      <c r="O46" s="290">
        <v>41157</v>
      </c>
      <c r="P46" s="291"/>
      <c r="Q46" s="118" t="s">
        <v>151</v>
      </c>
      <c r="R46" s="236"/>
      <c r="S46" s="292"/>
      <c r="T46" s="268"/>
      <c r="U46" s="290">
        <v>41187</v>
      </c>
      <c r="V46" s="291"/>
      <c r="W46" s="118" t="s">
        <v>152</v>
      </c>
      <c r="X46" s="236" t="s">
        <v>147</v>
      </c>
      <c r="Y46" s="292" t="s">
        <v>201</v>
      </c>
      <c r="Z46" s="268"/>
      <c r="AA46" s="290">
        <v>41218</v>
      </c>
      <c r="AB46" s="291"/>
      <c r="AC46" s="118" t="s">
        <v>153</v>
      </c>
      <c r="AD46" s="236" t="s">
        <v>147</v>
      </c>
      <c r="AE46" s="292" t="s">
        <v>201</v>
      </c>
      <c r="AF46" s="268"/>
      <c r="AG46" s="290">
        <v>41248</v>
      </c>
      <c r="AH46" s="291"/>
      <c r="AI46" s="118" t="s">
        <v>151</v>
      </c>
      <c r="AJ46" s="236"/>
      <c r="AK46" s="292"/>
      <c r="AM46" s="1"/>
      <c r="AN46" s="1"/>
      <c r="AO46" s="1"/>
    </row>
    <row r="47" spans="1:43" ht="15.5" x14ac:dyDescent="0.35">
      <c r="C47" s="290">
        <v>41096</v>
      </c>
      <c r="D47" s="293"/>
      <c r="E47" s="118" t="s">
        <v>152</v>
      </c>
      <c r="F47" s="236" t="s">
        <v>154</v>
      </c>
      <c r="G47" s="236" t="s">
        <v>154</v>
      </c>
      <c r="H47" s="268"/>
      <c r="I47" s="290">
        <v>41127</v>
      </c>
      <c r="J47" s="293"/>
      <c r="K47" s="118" t="s">
        <v>153</v>
      </c>
      <c r="L47" s="236" t="s">
        <v>201</v>
      </c>
      <c r="M47" s="292" t="s">
        <v>147</v>
      </c>
      <c r="N47" s="268"/>
      <c r="O47" s="220">
        <v>41158</v>
      </c>
      <c r="P47" s="227"/>
      <c r="Q47" s="310" t="s">
        <v>146</v>
      </c>
      <c r="R47" s="222"/>
      <c r="S47" s="243"/>
      <c r="T47" s="268"/>
      <c r="U47" s="290">
        <v>41188</v>
      </c>
      <c r="V47" s="293"/>
      <c r="W47" s="118" t="s">
        <v>155</v>
      </c>
      <c r="X47" s="236" t="s">
        <v>147</v>
      </c>
      <c r="Y47" s="292" t="s">
        <v>201</v>
      </c>
      <c r="Z47" s="268"/>
      <c r="AA47" s="290">
        <v>41219</v>
      </c>
      <c r="AB47" s="293"/>
      <c r="AC47" s="118" t="s">
        <v>156</v>
      </c>
      <c r="AD47" s="236" t="s">
        <v>147</v>
      </c>
      <c r="AE47" s="292" t="s">
        <v>201</v>
      </c>
      <c r="AF47" s="268"/>
      <c r="AG47" s="220">
        <v>41249</v>
      </c>
      <c r="AH47" s="227"/>
      <c r="AI47" s="310" t="s">
        <v>146</v>
      </c>
      <c r="AJ47" s="222"/>
      <c r="AK47" s="243"/>
      <c r="AM47" s="1"/>
      <c r="AN47" s="1"/>
      <c r="AO47" s="1"/>
    </row>
    <row r="48" spans="1:43" ht="15.5" x14ac:dyDescent="0.35">
      <c r="C48" s="290">
        <v>41097</v>
      </c>
      <c r="D48" s="291"/>
      <c r="E48" s="118" t="s">
        <v>155</v>
      </c>
      <c r="F48" s="236" t="s">
        <v>154</v>
      </c>
      <c r="G48" s="236" t="s">
        <v>154</v>
      </c>
      <c r="H48" s="268"/>
      <c r="I48" s="290">
        <v>41128</v>
      </c>
      <c r="J48" s="291"/>
      <c r="K48" s="118" t="s">
        <v>156</v>
      </c>
      <c r="L48" s="236" t="s">
        <v>201</v>
      </c>
      <c r="M48" s="292" t="s">
        <v>147</v>
      </c>
      <c r="N48" s="268"/>
      <c r="O48" s="290">
        <v>41159</v>
      </c>
      <c r="P48" s="291"/>
      <c r="Q48" s="118" t="s">
        <v>152</v>
      </c>
      <c r="R48" s="236" t="s">
        <v>147</v>
      </c>
      <c r="S48" s="292" t="s">
        <v>201</v>
      </c>
      <c r="T48" s="268"/>
      <c r="U48" s="290">
        <v>41189</v>
      </c>
      <c r="V48" s="291"/>
      <c r="W48" s="118" t="s">
        <v>150</v>
      </c>
      <c r="X48" s="236" t="s">
        <v>147</v>
      </c>
      <c r="Y48" s="292" t="s">
        <v>201</v>
      </c>
      <c r="Z48" s="268"/>
      <c r="AA48" s="290">
        <v>41220</v>
      </c>
      <c r="AB48" s="291"/>
      <c r="AC48" s="118" t="s">
        <v>151</v>
      </c>
      <c r="AD48" s="236"/>
      <c r="AE48" s="292"/>
      <c r="AF48" s="268"/>
      <c r="AG48" s="290">
        <v>41250</v>
      </c>
      <c r="AH48" s="291"/>
      <c r="AI48" s="118" t="s">
        <v>152</v>
      </c>
      <c r="AJ48" s="236" t="s">
        <v>201</v>
      </c>
      <c r="AK48" s="292" t="s">
        <v>147</v>
      </c>
      <c r="AM48" s="1"/>
      <c r="AN48" s="1"/>
      <c r="AO48" s="1"/>
    </row>
    <row r="49" spans="3:41" ht="15.5" x14ac:dyDescent="0.35">
      <c r="C49" s="290">
        <v>41098</v>
      </c>
      <c r="D49" s="291"/>
      <c r="E49" s="118" t="s">
        <v>150</v>
      </c>
      <c r="F49" s="236" t="s">
        <v>154</v>
      </c>
      <c r="G49" s="236" t="s">
        <v>154</v>
      </c>
      <c r="H49" s="268"/>
      <c r="I49" s="290">
        <v>41129</v>
      </c>
      <c r="J49" s="291"/>
      <c r="K49" s="118" t="s">
        <v>151</v>
      </c>
      <c r="L49" s="236"/>
      <c r="M49" s="292"/>
      <c r="N49" s="268"/>
      <c r="O49" s="290">
        <v>41160</v>
      </c>
      <c r="P49" s="291"/>
      <c r="Q49" s="118" t="s">
        <v>155</v>
      </c>
      <c r="R49" s="236" t="s">
        <v>147</v>
      </c>
      <c r="S49" s="292" t="s">
        <v>201</v>
      </c>
      <c r="T49" s="268"/>
      <c r="U49" s="290">
        <v>41190</v>
      </c>
      <c r="V49" s="291"/>
      <c r="W49" s="118" t="s">
        <v>153</v>
      </c>
      <c r="X49" s="236" t="s">
        <v>147</v>
      </c>
      <c r="Y49" s="292" t="s">
        <v>201</v>
      </c>
      <c r="Z49" s="268"/>
      <c r="AA49" s="220">
        <v>41221</v>
      </c>
      <c r="AB49" s="227"/>
      <c r="AC49" s="310" t="s">
        <v>146</v>
      </c>
      <c r="AD49" s="222"/>
      <c r="AE49" s="243"/>
      <c r="AF49" s="268"/>
      <c r="AG49" s="290">
        <v>41251</v>
      </c>
      <c r="AH49" s="291"/>
      <c r="AI49" s="118" t="s">
        <v>155</v>
      </c>
      <c r="AJ49" s="236" t="s">
        <v>201</v>
      </c>
      <c r="AK49" s="292" t="s">
        <v>147</v>
      </c>
      <c r="AM49" s="1"/>
      <c r="AN49" s="1"/>
      <c r="AO49" s="1"/>
    </row>
    <row r="50" spans="3:41" ht="15.5" x14ac:dyDescent="0.35">
      <c r="C50" s="290">
        <v>41099</v>
      </c>
      <c r="D50" s="291"/>
      <c r="E50" s="118" t="s">
        <v>153</v>
      </c>
      <c r="F50" s="236" t="s">
        <v>154</v>
      </c>
      <c r="G50" s="236" t="s">
        <v>154</v>
      </c>
      <c r="H50" s="268"/>
      <c r="I50" s="220">
        <v>41130</v>
      </c>
      <c r="J50" s="227"/>
      <c r="K50" s="310" t="s">
        <v>146</v>
      </c>
      <c r="L50" s="222"/>
      <c r="M50" s="243"/>
      <c r="N50" s="268"/>
      <c r="O50" s="290">
        <v>41161</v>
      </c>
      <c r="P50" s="291"/>
      <c r="Q50" s="118" t="s">
        <v>150</v>
      </c>
      <c r="R50" s="236" t="s">
        <v>147</v>
      </c>
      <c r="S50" s="292" t="s">
        <v>201</v>
      </c>
      <c r="T50" s="268"/>
      <c r="U50" s="290">
        <v>41191</v>
      </c>
      <c r="V50" s="291"/>
      <c r="W50" s="118" t="s">
        <v>156</v>
      </c>
      <c r="X50" s="236" t="s">
        <v>147</v>
      </c>
      <c r="Y50" s="292" t="s">
        <v>201</v>
      </c>
      <c r="Z50" s="268"/>
      <c r="AA50" s="290">
        <v>41222</v>
      </c>
      <c r="AB50" s="291"/>
      <c r="AC50" s="118" t="s">
        <v>152</v>
      </c>
      <c r="AD50" s="236" t="s">
        <v>201</v>
      </c>
      <c r="AE50" s="292" t="s">
        <v>147</v>
      </c>
      <c r="AF50" s="268"/>
      <c r="AG50" s="290">
        <v>41252</v>
      </c>
      <c r="AH50" s="291"/>
      <c r="AI50" s="118" t="s">
        <v>150</v>
      </c>
      <c r="AJ50" s="236" t="s">
        <v>201</v>
      </c>
      <c r="AK50" s="292" t="s">
        <v>147</v>
      </c>
      <c r="AM50" s="1"/>
      <c r="AN50" s="1"/>
      <c r="AO50" s="1"/>
    </row>
    <row r="51" spans="3:41" ht="15.5" x14ac:dyDescent="0.35">
      <c r="C51" s="290">
        <v>41100</v>
      </c>
      <c r="D51" s="291"/>
      <c r="E51" s="118" t="s">
        <v>156</v>
      </c>
      <c r="F51" s="236" t="s">
        <v>154</v>
      </c>
      <c r="G51" s="236" t="s">
        <v>154</v>
      </c>
      <c r="H51" s="268"/>
      <c r="I51" s="290">
        <v>41131</v>
      </c>
      <c r="J51" s="291"/>
      <c r="K51" s="118" t="s">
        <v>152</v>
      </c>
      <c r="L51" s="236" t="s">
        <v>147</v>
      </c>
      <c r="M51" s="292" t="s">
        <v>201</v>
      </c>
      <c r="N51" s="268"/>
      <c r="O51" s="290">
        <v>41162</v>
      </c>
      <c r="P51" s="291"/>
      <c r="Q51" s="118" t="s">
        <v>153</v>
      </c>
      <c r="R51" s="236" t="s">
        <v>147</v>
      </c>
      <c r="S51" s="292" t="s">
        <v>201</v>
      </c>
      <c r="T51" s="268"/>
      <c r="U51" s="290">
        <v>41192</v>
      </c>
      <c r="V51" s="291"/>
      <c r="W51" s="118" t="s">
        <v>151</v>
      </c>
      <c r="X51" s="236"/>
      <c r="Y51" s="292"/>
      <c r="Z51" s="268"/>
      <c r="AA51" s="290">
        <v>41223</v>
      </c>
      <c r="AB51" s="291"/>
      <c r="AC51" s="118" t="s">
        <v>155</v>
      </c>
      <c r="AD51" s="236" t="s">
        <v>201</v>
      </c>
      <c r="AE51" s="292" t="s">
        <v>147</v>
      </c>
      <c r="AF51" s="268"/>
      <c r="AG51" s="290">
        <v>41253</v>
      </c>
      <c r="AH51" s="291"/>
      <c r="AI51" s="118" t="s">
        <v>153</v>
      </c>
      <c r="AJ51" s="236" t="s">
        <v>201</v>
      </c>
      <c r="AK51" s="292" t="s">
        <v>147</v>
      </c>
      <c r="AM51" s="1"/>
      <c r="AN51" s="1"/>
      <c r="AO51" s="1"/>
    </row>
    <row r="52" spans="3:41" ht="15.5" x14ac:dyDescent="0.35">
      <c r="C52" s="290">
        <v>41101</v>
      </c>
      <c r="D52" s="291"/>
      <c r="E52" s="118" t="s">
        <v>151</v>
      </c>
      <c r="F52" s="236" t="s">
        <v>154</v>
      </c>
      <c r="G52" s="236" t="s">
        <v>154</v>
      </c>
      <c r="H52" s="268"/>
      <c r="I52" s="290">
        <v>41132</v>
      </c>
      <c r="J52" s="291"/>
      <c r="K52" s="118" t="s">
        <v>155</v>
      </c>
      <c r="L52" s="236" t="s">
        <v>147</v>
      </c>
      <c r="M52" s="292" t="s">
        <v>201</v>
      </c>
      <c r="N52" s="268"/>
      <c r="O52" s="290">
        <v>41163</v>
      </c>
      <c r="P52" s="291"/>
      <c r="Q52" s="118" t="s">
        <v>156</v>
      </c>
      <c r="R52" s="236" t="s">
        <v>147</v>
      </c>
      <c r="S52" s="292" t="s">
        <v>201</v>
      </c>
      <c r="T52" s="268"/>
      <c r="U52" s="220">
        <v>41193</v>
      </c>
      <c r="V52" s="227"/>
      <c r="W52" s="310" t="s">
        <v>146</v>
      </c>
      <c r="X52" s="222"/>
      <c r="Y52" s="243"/>
      <c r="Z52" s="268"/>
      <c r="AA52" s="290">
        <v>41224</v>
      </c>
      <c r="AB52" s="291"/>
      <c r="AC52" s="118" t="s">
        <v>150</v>
      </c>
      <c r="AD52" s="236" t="s">
        <v>201</v>
      </c>
      <c r="AE52" s="292" t="s">
        <v>147</v>
      </c>
      <c r="AF52" s="268"/>
      <c r="AG52" s="290">
        <v>41254</v>
      </c>
      <c r="AH52" s="291"/>
      <c r="AI52" s="118" t="s">
        <v>156</v>
      </c>
      <c r="AJ52" s="236" t="s">
        <v>201</v>
      </c>
      <c r="AK52" s="292" t="s">
        <v>147</v>
      </c>
      <c r="AM52" s="1"/>
      <c r="AN52" s="1"/>
      <c r="AO52" s="1"/>
    </row>
    <row r="53" spans="3:41" ht="15.5" x14ac:dyDescent="0.35">
      <c r="C53" s="220">
        <v>41102</v>
      </c>
      <c r="D53" s="227"/>
      <c r="E53" s="310" t="s">
        <v>146</v>
      </c>
      <c r="F53" s="222"/>
      <c r="G53" s="243"/>
      <c r="H53" s="268"/>
      <c r="I53" s="290">
        <v>41133</v>
      </c>
      <c r="J53" s="291"/>
      <c r="K53" s="118" t="s">
        <v>150</v>
      </c>
      <c r="L53" s="236" t="s">
        <v>147</v>
      </c>
      <c r="M53" s="292" t="s">
        <v>201</v>
      </c>
      <c r="N53" s="268"/>
      <c r="O53" s="290">
        <v>41164</v>
      </c>
      <c r="P53" s="291"/>
      <c r="Q53" s="118" t="s">
        <v>151</v>
      </c>
      <c r="R53" s="236"/>
      <c r="S53" s="292"/>
      <c r="T53" s="268"/>
      <c r="U53" s="290">
        <v>41194</v>
      </c>
      <c r="V53" s="291"/>
      <c r="W53" s="118" t="s">
        <v>152</v>
      </c>
      <c r="X53" s="236" t="s">
        <v>201</v>
      </c>
      <c r="Y53" s="292" t="s">
        <v>147</v>
      </c>
      <c r="Z53" s="268"/>
      <c r="AA53" s="290">
        <v>41225</v>
      </c>
      <c r="AB53" s="291"/>
      <c r="AC53" s="118" t="s">
        <v>153</v>
      </c>
      <c r="AD53" s="236" t="s">
        <v>201</v>
      </c>
      <c r="AE53" s="292" t="s">
        <v>147</v>
      </c>
      <c r="AF53" s="268"/>
      <c r="AG53" s="290">
        <v>41255</v>
      </c>
      <c r="AH53" s="291"/>
      <c r="AI53" s="118" t="s">
        <v>151</v>
      </c>
      <c r="AJ53" s="236"/>
      <c r="AK53" s="292"/>
      <c r="AM53" s="1"/>
      <c r="AN53" s="1"/>
      <c r="AO53" s="1"/>
    </row>
    <row r="54" spans="3:41" ht="15.5" x14ac:dyDescent="0.35">
      <c r="C54" s="290">
        <v>41103</v>
      </c>
      <c r="D54" s="293"/>
      <c r="E54" s="118" t="s">
        <v>152</v>
      </c>
      <c r="F54" s="236" t="s">
        <v>154</v>
      </c>
      <c r="G54" s="236" t="s">
        <v>154</v>
      </c>
      <c r="H54" s="268"/>
      <c r="I54" s="290">
        <v>41134</v>
      </c>
      <c r="J54" s="293"/>
      <c r="K54" s="118" t="s">
        <v>153</v>
      </c>
      <c r="L54" s="236" t="s">
        <v>147</v>
      </c>
      <c r="M54" s="292" t="s">
        <v>201</v>
      </c>
      <c r="N54" s="268"/>
      <c r="O54" s="220">
        <v>41165</v>
      </c>
      <c r="P54" s="227"/>
      <c r="Q54" s="310" t="s">
        <v>146</v>
      </c>
      <c r="R54" s="222"/>
      <c r="S54" s="243"/>
      <c r="T54" s="268"/>
      <c r="U54" s="290">
        <v>41195</v>
      </c>
      <c r="V54" s="293"/>
      <c r="W54" s="118" t="s">
        <v>155</v>
      </c>
      <c r="X54" s="236" t="s">
        <v>201</v>
      </c>
      <c r="Y54" s="292" t="s">
        <v>147</v>
      </c>
      <c r="Z54" s="268"/>
      <c r="AA54" s="290">
        <v>41226</v>
      </c>
      <c r="AB54" s="293"/>
      <c r="AC54" s="118" t="s">
        <v>156</v>
      </c>
      <c r="AD54" s="236" t="s">
        <v>201</v>
      </c>
      <c r="AE54" s="292" t="s">
        <v>147</v>
      </c>
      <c r="AF54" s="268"/>
      <c r="AG54" s="220">
        <v>41256</v>
      </c>
      <c r="AH54" s="227"/>
      <c r="AI54" s="310" t="s">
        <v>146</v>
      </c>
      <c r="AJ54" s="222"/>
      <c r="AK54" s="243"/>
      <c r="AM54" s="1"/>
      <c r="AN54" s="1"/>
      <c r="AO54" s="1"/>
    </row>
    <row r="55" spans="3:41" ht="15.5" x14ac:dyDescent="0.35">
      <c r="C55" s="290">
        <v>41104</v>
      </c>
      <c r="D55" s="291"/>
      <c r="E55" s="118" t="s">
        <v>155</v>
      </c>
      <c r="F55" s="236" t="s">
        <v>154</v>
      </c>
      <c r="G55" s="236" t="s">
        <v>154</v>
      </c>
      <c r="H55" s="268"/>
      <c r="I55" s="290">
        <v>41135</v>
      </c>
      <c r="J55" s="291"/>
      <c r="K55" s="118" t="s">
        <v>156</v>
      </c>
      <c r="L55" s="236" t="s">
        <v>164</v>
      </c>
      <c r="M55" s="292" t="s">
        <v>164</v>
      </c>
      <c r="N55" s="268"/>
      <c r="O55" s="290">
        <v>41166</v>
      </c>
      <c r="P55" s="291"/>
      <c r="Q55" s="118" t="s">
        <v>152</v>
      </c>
      <c r="R55" s="236" t="s">
        <v>201</v>
      </c>
      <c r="S55" s="292" t="s">
        <v>147</v>
      </c>
      <c r="T55" s="268"/>
      <c r="U55" s="290">
        <v>41196</v>
      </c>
      <c r="V55" s="291"/>
      <c r="W55" s="118" t="s">
        <v>150</v>
      </c>
      <c r="X55" s="236" t="s">
        <v>201</v>
      </c>
      <c r="Y55" s="292" t="s">
        <v>147</v>
      </c>
      <c r="Z55" s="268"/>
      <c r="AA55" s="290">
        <v>41227</v>
      </c>
      <c r="AB55" s="291"/>
      <c r="AC55" s="118" t="s">
        <v>151</v>
      </c>
      <c r="AD55" s="236"/>
      <c r="AE55" s="292"/>
      <c r="AF55" s="268"/>
      <c r="AG55" s="290">
        <v>41257</v>
      </c>
      <c r="AH55" s="291"/>
      <c r="AI55" s="118" t="s">
        <v>152</v>
      </c>
      <c r="AJ55" s="236" t="s">
        <v>147</v>
      </c>
      <c r="AK55" s="292" t="s">
        <v>201</v>
      </c>
      <c r="AM55" s="1"/>
      <c r="AN55" s="1"/>
      <c r="AO55" s="1"/>
    </row>
    <row r="56" spans="3:41" ht="15.5" x14ac:dyDescent="0.35">
      <c r="C56" s="290">
        <v>41105</v>
      </c>
      <c r="D56" s="291"/>
      <c r="E56" s="118" t="s">
        <v>150</v>
      </c>
      <c r="F56" s="236" t="s">
        <v>154</v>
      </c>
      <c r="G56" s="236" t="s">
        <v>154</v>
      </c>
      <c r="H56" s="268"/>
      <c r="I56" s="290">
        <v>41136</v>
      </c>
      <c r="J56" s="291"/>
      <c r="K56" s="118" t="s">
        <v>151</v>
      </c>
      <c r="L56" s="236"/>
      <c r="M56" s="292"/>
      <c r="N56" s="268"/>
      <c r="O56" s="290">
        <v>41167</v>
      </c>
      <c r="P56" s="291"/>
      <c r="Q56" s="118" t="s">
        <v>155</v>
      </c>
      <c r="R56" s="236" t="s">
        <v>201</v>
      </c>
      <c r="S56" s="292" t="s">
        <v>147</v>
      </c>
      <c r="T56" s="268"/>
      <c r="U56" s="290">
        <v>41197</v>
      </c>
      <c r="V56" s="291"/>
      <c r="W56" s="118" t="s">
        <v>153</v>
      </c>
      <c r="X56" s="236" t="s">
        <v>201</v>
      </c>
      <c r="Y56" s="292" t="s">
        <v>147</v>
      </c>
      <c r="Z56" s="268"/>
      <c r="AA56" s="220">
        <v>41228</v>
      </c>
      <c r="AB56" s="227"/>
      <c r="AC56" s="310" t="s">
        <v>146</v>
      </c>
      <c r="AD56" s="222"/>
      <c r="AE56" s="243"/>
      <c r="AF56" s="268"/>
      <c r="AG56" s="290">
        <v>41258</v>
      </c>
      <c r="AH56" s="291"/>
      <c r="AI56" s="118" t="s">
        <v>155</v>
      </c>
      <c r="AJ56" s="236" t="s">
        <v>147</v>
      </c>
      <c r="AK56" s="292" t="s">
        <v>201</v>
      </c>
      <c r="AM56" s="1"/>
      <c r="AN56" s="1"/>
      <c r="AO56" s="1"/>
    </row>
    <row r="57" spans="3:41" ht="15.5" x14ac:dyDescent="0.35">
      <c r="C57" s="290">
        <v>41106</v>
      </c>
      <c r="D57" s="291"/>
      <c r="E57" s="118" t="s">
        <v>153</v>
      </c>
      <c r="F57" s="236" t="s">
        <v>154</v>
      </c>
      <c r="G57" s="236" t="s">
        <v>154</v>
      </c>
      <c r="H57" s="268"/>
      <c r="I57" s="220">
        <v>41137</v>
      </c>
      <c r="J57" s="227"/>
      <c r="K57" s="310" t="s">
        <v>146</v>
      </c>
      <c r="L57" s="222"/>
      <c r="M57" s="243"/>
      <c r="N57" s="268"/>
      <c r="O57" s="290">
        <v>41168</v>
      </c>
      <c r="P57" s="291"/>
      <c r="Q57" s="118" t="s">
        <v>150</v>
      </c>
      <c r="R57" s="236" t="s">
        <v>201</v>
      </c>
      <c r="S57" s="292" t="s">
        <v>147</v>
      </c>
      <c r="T57" s="268"/>
      <c r="U57" s="290">
        <v>41198</v>
      </c>
      <c r="V57" s="291"/>
      <c r="W57" s="118" t="s">
        <v>156</v>
      </c>
      <c r="X57" s="236" t="s">
        <v>201</v>
      </c>
      <c r="Y57" s="292" t="s">
        <v>147</v>
      </c>
      <c r="Z57" s="268"/>
      <c r="AA57" s="290">
        <v>41229</v>
      </c>
      <c r="AB57" s="291"/>
      <c r="AC57" s="118" t="s">
        <v>152</v>
      </c>
      <c r="AD57" s="236" t="s">
        <v>147</v>
      </c>
      <c r="AE57" s="292" t="s">
        <v>201</v>
      </c>
      <c r="AF57" s="268"/>
      <c r="AG57" s="290">
        <v>41259</v>
      </c>
      <c r="AH57" s="291"/>
      <c r="AI57" s="118" t="s">
        <v>150</v>
      </c>
      <c r="AJ57" s="236" t="s">
        <v>147</v>
      </c>
      <c r="AK57" s="292" t="s">
        <v>201</v>
      </c>
      <c r="AM57" s="1"/>
      <c r="AN57" s="1"/>
      <c r="AO57" s="1"/>
    </row>
    <row r="58" spans="3:41" ht="15.5" x14ac:dyDescent="0.35">
      <c r="C58" s="290">
        <v>41107</v>
      </c>
      <c r="D58" s="291"/>
      <c r="E58" s="118" t="s">
        <v>156</v>
      </c>
      <c r="F58" s="236" t="s">
        <v>154</v>
      </c>
      <c r="G58" s="236" t="s">
        <v>154</v>
      </c>
      <c r="H58" s="268"/>
      <c r="I58" s="290">
        <v>41138</v>
      </c>
      <c r="J58" s="291"/>
      <c r="K58" s="118" t="s">
        <v>152</v>
      </c>
      <c r="L58" s="236" t="s">
        <v>201</v>
      </c>
      <c r="M58" s="292" t="s">
        <v>147</v>
      </c>
      <c r="N58" s="268"/>
      <c r="O58" s="290">
        <v>41169</v>
      </c>
      <c r="P58" s="291"/>
      <c r="Q58" s="118" t="s">
        <v>153</v>
      </c>
      <c r="R58" s="236" t="s">
        <v>201</v>
      </c>
      <c r="S58" s="292" t="s">
        <v>147</v>
      </c>
      <c r="T58" s="268"/>
      <c r="U58" s="290">
        <v>41199</v>
      </c>
      <c r="V58" s="291"/>
      <c r="W58" s="118" t="s">
        <v>151</v>
      </c>
      <c r="X58" s="236"/>
      <c r="Y58" s="292"/>
      <c r="Z58" s="268"/>
      <c r="AA58" s="290">
        <v>41230</v>
      </c>
      <c r="AB58" s="291"/>
      <c r="AC58" s="118" t="s">
        <v>155</v>
      </c>
      <c r="AD58" s="236" t="s">
        <v>147</v>
      </c>
      <c r="AE58" s="292" t="s">
        <v>201</v>
      </c>
      <c r="AF58" s="268"/>
      <c r="AG58" s="290">
        <v>41260</v>
      </c>
      <c r="AH58" s="291"/>
      <c r="AI58" s="118" t="s">
        <v>153</v>
      </c>
      <c r="AJ58" s="236" t="s">
        <v>147</v>
      </c>
      <c r="AK58" s="292" t="s">
        <v>201</v>
      </c>
      <c r="AM58" s="1"/>
      <c r="AN58" s="1"/>
      <c r="AO58" s="1"/>
    </row>
    <row r="59" spans="3:41" ht="15.5" x14ac:dyDescent="0.35">
      <c r="C59" s="290">
        <v>41108</v>
      </c>
      <c r="D59" s="291"/>
      <c r="E59" s="118" t="s">
        <v>151</v>
      </c>
      <c r="F59" s="236" t="s">
        <v>154</v>
      </c>
      <c r="G59" s="236" t="s">
        <v>154</v>
      </c>
      <c r="H59" s="268"/>
      <c r="I59" s="290">
        <v>41139</v>
      </c>
      <c r="J59" s="291"/>
      <c r="K59" s="118" t="s">
        <v>155</v>
      </c>
      <c r="L59" s="236" t="s">
        <v>201</v>
      </c>
      <c r="M59" s="292" t="s">
        <v>147</v>
      </c>
      <c r="N59" s="268"/>
      <c r="O59" s="290">
        <v>41170</v>
      </c>
      <c r="P59" s="291"/>
      <c r="Q59" s="118" t="s">
        <v>156</v>
      </c>
      <c r="R59" s="236" t="s">
        <v>201</v>
      </c>
      <c r="S59" s="292" t="s">
        <v>147</v>
      </c>
      <c r="T59" s="268"/>
      <c r="U59" s="220">
        <v>41200</v>
      </c>
      <c r="V59" s="227"/>
      <c r="W59" s="310" t="s">
        <v>146</v>
      </c>
      <c r="X59" s="222"/>
      <c r="Y59" s="243"/>
      <c r="Z59" s="268"/>
      <c r="AA59" s="290">
        <v>41231</v>
      </c>
      <c r="AB59" s="291"/>
      <c r="AC59" s="118" t="s">
        <v>150</v>
      </c>
      <c r="AD59" s="236" t="s">
        <v>147</v>
      </c>
      <c r="AE59" s="292" t="s">
        <v>201</v>
      </c>
      <c r="AF59" s="268"/>
      <c r="AG59" s="290">
        <v>41261</v>
      </c>
      <c r="AH59" s="291"/>
      <c r="AI59" s="118" t="s">
        <v>156</v>
      </c>
      <c r="AJ59" s="236" t="s">
        <v>147</v>
      </c>
      <c r="AK59" s="292" t="s">
        <v>201</v>
      </c>
      <c r="AM59" s="1"/>
      <c r="AN59" s="1"/>
      <c r="AO59" s="1"/>
    </row>
    <row r="60" spans="3:41" ht="15.5" x14ac:dyDescent="0.35">
      <c r="C60" s="220">
        <v>41109</v>
      </c>
      <c r="D60" s="227"/>
      <c r="E60" s="310" t="s">
        <v>146</v>
      </c>
      <c r="F60" s="222"/>
      <c r="G60" s="243"/>
      <c r="H60" s="268"/>
      <c r="I60" s="290">
        <v>41140</v>
      </c>
      <c r="J60" s="291"/>
      <c r="K60" s="118" t="s">
        <v>150</v>
      </c>
      <c r="L60" s="236" t="s">
        <v>201</v>
      </c>
      <c r="M60" s="292" t="s">
        <v>147</v>
      </c>
      <c r="N60" s="268"/>
      <c r="O60" s="290">
        <v>41171</v>
      </c>
      <c r="P60" s="291"/>
      <c r="Q60" s="118" t="s">
        <v>151</v>
      </c>
      <c r="R60" s="236"/>
      <c r="S60" s="292"/>
      <c r="T60" s="268"/>
      <c r="U60" s="290">
        <v>41201</v>
      </c>
      <c r="V60" s="291"/>
      <c r="W60" s="118" t="s">
        <v>152</v>
      </c>
      <c r="X60" s="236" t="s">
        <v>147</v>
      </c>
      <c r="Y60" s="292" t="s">
        <v>201</v>
      </c>
      <c r="Z60" s="268"/>
      <c r="AA60" s="290">
        <v>41232</v>
      </c>
      <c r="AB60" s="291"/>
      <c r="AC60" s="118" t="s">
        <v>153</v>
      </c>
      <c r="AD60" s="236" t="s">
        <v>147</v>
      </c>
      <c r="AE60" s="292" t="s">
        <v>201</v>
      </c>
      <c r="AF60" s="268"/>
      <c r="AG60" s="290">
        <v>41262</v>
      </c>
      <c r="AH60" s="291"/>
      <c r="AI60" s="118" t="s">
        <v>151</v>
      </c>
      <c r="AJ60" s="236"/>
      <c r="AK60" s="292"/>
      <c r="AM60" s="1"/>
      <c r="AN60" s="1"/>
      <c r="AO60" s="1"/>
    </row>
    <row r="61" spans="3:41" ht="15.5" x14ac:dyDescent="0.35">
      <c r="C61" s="290">
        <v>41110</v>
      </c>
      <c r="D61" s="293"/>
      <c r="E61" s="118" t="s">
        <v>152</v>
      </c>
      <c r="F61" s="236" t="s">
        <v>201</v>
      </c>
      <c r="G61" s="292" t="s">
        <v>147</v>
      </c>
      <c r="H61" s="268"/>
      <c r="I61" s="290">
        <v>41141</v>
      </c>
      <c r="J61" s="293"/>
      <c r="K61" s="118" t="s">
        <v>153</v>
      </c>
      <c r="L61" s="236" t="s">
        <v>201</v>
      </c>
      <c r="M61" s="292" t="s">
        <v>147</v>
      </c>
      <c r="N61" s="268"/>
      <c r="O61" s="220">
        <v>41172</v>
      </c>
      <c r="P61" s="227"/>
      <c r="Q61" s="310" t="s">
        <v>146</v>
      </c>
      <c r="R61" s="222"/>
      <c r="S61" s="243"/>
      <c r="T61" s="268"/>
      <c r="U61" s="290">
        <v>41202</v>
      </c>
      <c r="V61" s="293"/>
      <c r="W61" s="118" t="s">
        <v>155</v>
      </c>
      <c r="X61" s="236" t="s">
        <v>147</v>
      </c>
      <c r="Y61" s="292" t="s">
        <v>201</v>
      </c>
      <c r="Z61" s="268"/>
      <c r="AA61" s="290">
        <v>41233</v>
      </c>
      <c r="AB61" s="293"/>
      <c r="AC61" s="118" t="s">
        <v>156</v>
      </c>
      <c r="AD61" s="236" t="s">
        <v>147</v>
      </c>
      <c r="AE61" s="292" t="s">
        <v>201</v>
      </c>
      <c r="AF61" s="268"/>
      <c r="AG61" s="220">
        <v>41263</v>
      </c>
      <c r="AH61" s="227"/>
      <c r="AI61" s="310" t="s">
        <v>146</v>
      </c>
      <c r="AJ61" s="222"/>
      <c r="AK61" s="243"/>
      <c r="AM61" s="1"/>
      <c r="AN61" s="1"/>
      <c r="AO61" s="1"/>
    </row>
    <row r="62" spans="3:41" ht="15.5" x14ac:dyDescent="0.35">
      <c r="C62" s="290">
        <v>41111</v>
      </c>
      <c r="D62" s="291"/>
      <c r="E62" s="118" t="s">
        <v>155</v>
      </c>
      <c r="F62" s="236" t="s">
        <v>201</v>
      </c>
      <c r="G62" s="292" t="s">
        <v>147</v>
      </c>
      <c r="H62" s="268"/>
      <c r="I62" s="290">
        <v>41142</v>
      </c>
      <c r="J62" s="291"/>
      <c r="K62" s="118" t="s">
        <v>156</v>
      </c>
      <c r="L62" s="236" t="s">
        <v>201</v>
      </c>
      <c r="M62" s="292" t="s">
        <v>147</v>
      </c>
      <c r="N62" s="268"/>
      <c r="O62" s="290">
        <v>41173</v>
      </c>
      <c r="P62" s="291"/>
      <c r="Q62" s="118" t="s">
        <v>152</v>
      </c>
      <c r="R62" s="236" t="s">
        <v>147</v>
      </c>
      <c r="S62" s="292" t="s">
        <v>201</v>
      </c>
      <c r="T62" s="268"/>
      <c r="U62" s="290">
        <v>41203</v>
      </c>
      <c r="V62" s="291"/>
      <c r="W62" s="118" t="s">
        <v>150</v>
      </c>
      <c r="X62" s="236" t="s">
        <v>147</v>
      </c>
      <c r="Y62" s="292" t="s">
        <v>201</v>
      </c>
      <c r="Z62" s="268"/>
      <c r="AA62" s="290">
        <v>41234</v>
      </c>
      <c r="AB62" s="291"/>
      <c r="AC62" s="118" t="s">
        <v>151</v>
      </c>
      <c r="AD62" s="236"/>
      <c r="AE62" s="292"/>
      <c r="AF62" s="268"/>
      <c r="AG62" s="290">
        <v>41264</v>
      </c>
      <c r="AH62" s="291"/>
      <c r="AI62" s="118" t="s">
        <v>152</v>
      </c>
      <c r="AJ62" s="236" t="s">
        <v>147</v>
      </c>
      <c r="AK62" s="292" t="s">
        <v>201</v>
      </c>
      <c r="AM62" s="1"/>
      <c r="AN62" s="1"/>
      <c r="AO62" s="1"/>
    </row>
    <row r="63" spans="3:41" ht="15.5" x14ac:dyDescent="0.35">
      <c r="C63" s="290">
        <v>41112</v>
      </c>
      <c r="D63" s="291"/>
      <c r="E63" s="118" t="s">
        <v>150</v>
      </c>
      <c r="F63" s="236" t="s">
        <v>201</v>
      </c>
      <c r="G63" s="292" t="s">
        <v>147</v>
      </c>
      <c r="H63" s="268"/>
      <c r="I63" s="290">
        <v>41143</v>
      </c>
      <c r="J63" s="291"/>
      <c r="K63" s="118" t="s">
        <v>151</v>
      </c>
      <c r="L63" s="236"/>
      <c r="M63" s="292"/>
      <c r="N63" s="268"/>
      <c r="O63" s="290">
        <v>41174</v>
      </c>
      <c r="P63" s="291"/>
      <c r="Q63" s="118" t="s">
        <v>155</v>
      </c>
      <c r="R63" s="236" t="s">
        <v>147</v>
      </c>
      <c r="S63" s="292" t="s">
        <v>201</v>
      </c>
      <c r="T63" s="268"/>
      <c r="U63" s="290">
        <v>41204</v>
      </c>
      <c r="V63" s="291"/>
      <c r="W63" s="118" t="s">
        <v>153</v>
      </c>
      <c r="X63" s="236" t="s">
        <v>147</v>
      </c>
      <c r="Y63" s="292" t="s">
        <v>201</v>
      </c>
      <c r="Z63" s="268"/>
      <c r="AA63" s="220">
        <v>41235</v>
      </c>
      <c r="AB63" s="227"/>
      <c r="AC63" s="310" t="s">
        <v>146</v>
      </c>
      <c r="AD63" s="222"/>
      <c r="AE63" s="243"/>
      <c r="AF63" s="268"/>
      <c r="AG63" s="290">
        <v>41265</v>
      </c>
      <c r="AH63" s="291"/>
      <c r="AI63" s="118" t="s">
        <v>155</v>
      </c>
      <c r="AJ63" s="236" t="s">
        <v>147</v>
      </c>
      <c r="AK63" s="292" t="s">
        <v>201</v>
      </c>
      <c r="AM63" s="1"/>
      <c r="AN63" s="1"/>
      <c r="AO63" s="1"/>
    </row>
    <row r="64" spans="3:41" ht="15.5" x14ac:dyDescent="0.35">
      <c r="C64" s="290">
        <v>41113</v>
      </c>
      <c r="D64" s="291"/>
      <c r="E64" s="118" t="s">
        <v>153</v>
      </c>
      <c r="F64" s="236" t="s">
        <v>201</v>
      </c>
      <c r="G64" s="292" t="s">
        <v>147</v>
      </c>
      <c r="H64" s="268"/>
      <c r="I64" s="220">
        <v>41144</v>
      </c>
      <c r="J64" s="227"/>
      <c r="K64" s="310" t="s">
        <v>146</v>
      </c>
      <c r="L64" s="222"/>
      <c r="M64" s="243"/>
      <c r="N64" s="268"/>
      <c r="O64" s="290">
        <v>41175</v>
      </c>
      <c r="P64" s="291"/>
      <c r="Q64" s="118" t="s">
        <v>150</v>
      </c>
      <c r="R64" s="236" t="s">
        <v>147</v>
      </c>
      <c r="S64" s="292" t="s">
        <v>201</v>
      </c>
      <c r="T64" s="268"/>
      <c r="U64" s="290">
        <v>41205</v>
      </c>
      <c r="V64" s="291"/>
      <c r="W64" s="118" t="s">
        <v>156</v>
      </c>
      <c r="X64" s="236" t="s">
        <v>147</v>
      </c>
      <c r="Y64" s="292" t="s">
        <v>201</v>
      </c>
      <c r="Z64" s="268"/>
      <c r="AA64" s="290">
        <v>41236</v>
      </c>
      <c r="AB64" s="291"/>
      <c r="AC64" s="118" t="s">
        <v>152</v>
      </c>
      <c r="AD64" s="236" t="s">
        <v>201</v>
      </c>
      <c r="AE64" s="292" t="s">
        <v>147</v>
      </c>
      <c r="AF64" s="268"/>
      <c r="AG64" s="290">
        <v>41266</v>
      </c>
      <c r="AH64" s="291"/>
      <c r="AI64" s="118" t="s">
        <v>150</v>
      </c>
      <c r="AJ64" s="236" t="s">
        <v>164</v>
      </c>
      <c r="AK64" s="292" t="s">
        <v>164</v>
      </c>
      <c r="AM64" s="1"/>
      <c r="AN64" s="1"/>
      <c r="AO64" s="1"/>
    </row>
    <row r="65" spans="2:41" ht="15.5" x14ac:dyDescent="0.35">
      <c r="C65" s="290">
        <v>41114</v>
      </c>
      <c r="D65" s="291"/>
      <c r="E65" s="118" t="s">
        <v>156</v>
      </c>
      <c r="F65" s="236" t="s">
        <v>201</v>
      </c>
      <c r="G65" s="292" t="s">
        <v>147</v>
      </c>
      <c r="H65" s="268"/>
      <c r="I65" s="290">
        <v>41145</v>
      </c>
      <c r="J65" s="291"/>
      <c r="K65" s="118" t="s">
        <v>152</v>
      </c>
      <c r="L65" s="236" t="s">
        <v>147</v>
      </c>
      <c r="M65" s="292" t="s">
        <v>201</v>
      </c>
      <c r="N65" s="268"/>
      <c r="O65" s="290">
        <v>41176</v>
      </c>
      <c r="P65" s="291"/>
      <c r="Q65" s="118" t="s">
        <v>153</v>
      </c>
      <c r="R65" s="236" t="s">
        <v>147</v>
      </c>
      <c r="S65" s="292" t="s">
        <v>201</v>
      </c>
      <c r="T65" s="268"/>
      <c r="U65" s="290">
        <v>41206</v>
      </c>
      <c r="V65" s="291"/>
      <c r="W65" s="118" t="s">
        <v>151</v>
      </c>
      <c r="X65" s="236"/>
      <c r="Y65" s="292"/>
      <c r="Z65" s="268"/>
      <c r="AA65" s="290">
        <v>41237</v>
      </c>
      <c r="AB65" s="291"/>
      <c r="AC65" s="118" t="s">
        <v>155</v>
      </c>
      <c r="AD65" s="236" t="s">
        <v>201</v>
      </c>
      <c r="AE65" s="292" t="s">
        <v>147</v>
      </c>
      <c r="AF65" s="268"/>
      <c r="AG65" s="290">
        <v>41267</v>
      </c>
      <c r="AH65" s="221"/>
      <c r="AI65" s="310" t="s">
        <v>153</v>
      </c>
      <c r="AJ65" s="222" t="s">
        <v>200</v>
      </c>
      <c r="AK65" s="243" t="s">
        <v>200</v>
      </c>
      <c r="AM65" s="1"/>
      <c r="AN65" s="1"/>
      <c r="AO65" s="1"/>
    </row>
    <row r="66" spans="2:41" ht="15.5" x14ac:dyDescent="0.35">
      <c r="C66" s="290">
        <v>41115</v>
      </c>
      <c r="D66" s="291"/>
      <c r="E66" s="118" t="s">
        <v>151</v>
      </c>
      <c r="F66" s="236"/>
      <c r="G66" s="292"/>
      <c r="H66" s="268"/>
      <c r="I66" s="290">
        <v>41146</v>
      </c>
      <c r="J66" s="291"/>
      <c r="K66" s="118" t="s">
        <v>155</v>
      </c>
      <c r="L66" s="236" t="s">
        <v>147</v>
      </c>
      <c r="M66" s="292" t="s">
        <v>201</v>
      </c>
      <c r="N66" s="268"/>
      <c r="O66" s="290">
        <v>41177</v>
      </c>
      <c r="P66" s="291"/>
      <c r="Q66" s="118" t="s">
        <v>156</v>
      </c>
      <c r="R66" s="236" t="s">
        <v>147</v>
      </c>
      <c r="S66" s="292" t="s">
        <v>201</v>
      </c>
      <c r="T66" s="268"/>
      <c r="U66" s="220">
        <v>41207</v>
      </c>
      <c r="V66" s="227"/>
      <c r="W66" s="310" t="s">
        <v>146</v>
      </c>
      <c r="X66" s="222"/>
      <c r="Y66" s="243"/>
      <c r="Z66" s="268"/>
      <c r="AA66" s="290">
        <v>41238</v>
      </c>
      <c r="AB66" s="291"/>
      <c r="AC66" s="118" t="s">
        <v>150</v>
      </c>
      <c r="AD66" s="236" t="s">
        <v>201</v>
      </c>
      <c r="AE66" s="292" t="s">
        <v>147</v>
      </c>
      <c r="AF66" s="268"/>
      <c r="AG66" s="290">
        <v>41268</v>
      </c>
      <c r="AH66" s="221"/>
      <c r="AI66" s="310" t="s">
        <v>156</v>
      </c>
      <c r="AJ66" s="222" t="s">
        <v>200</v>
      </c>
      <c r="AK66" s="243" t="s">
        <v>200</v>
      </c>
      <c r="AM66" s="1"/>
      <c r="AN66" s="1"/>
      <c r="AO66" s="1"/>
    </row>
    <row r="67" spans="2:41" ht="15.5" x14ac:dyDescent="0.35">
      <c r="C67" s="220">
        <v>41116</v>
      </c>
      <c r="D67" s="227"/>
      <c r="E67" s="310" t="s">
        <v>146</v>
      </c>
      <c r="F67" s="222"/>
      <c r="G67" s="243"/>
      <c r="H67" s="268"/>
      <c r="I67" s="290">
        <v>41147</v>
      </c>
      <c r="J67" s="291"/>
      <c r="K67" s="118" t="s">
        <v>150</v>
      </c>
      <c r="L67" s="236" t="s">
        <v>147</v>
      </c>
      <c r="M67" s="292" t="s">
        <v>201</v>
      </c>
      <c r="N67" s="268"/>
      <c r="O67" s="290">
        <v>41178</v>
      </c>
      <c r="P67" s="291"/>
      <c r="Q67" s="118" t="s">
        <v>151</v>
      </c>
      <c r="R67" s="236"/>
      <c r="S67" s="292"/>
      <c r="T67" s="268"/>
      <c r="U67" s="290">
        <v>41208</v>
      </c>
      <c r="V67" s="291"/>
      <c r="W67" s="118" t="s">
        <v>152</v>
      </c>
      <c r="X67" s="236" t="s">
        <v>201</v>
      </c>
      <c r="Y67" s="292" t="s">
        <v>147</v>
      </c>
      <c r="Z67" s="268"/>
      <c r="AA67" s="290">
        <v>41239</v>
      </c>
      <c r="AB67" s="291"/>
      <c r="AC67" s="118" t="s">
        <v>153</v>
      </c>
      <c r="AD67" s="236" t="s">
        <v>201</v>
      </c>
      <c r="AE67" s="292" t="s">
        <v>147</v>
      </c>
      <c r="AF67" s="268"/>
      <c r="AG67" s="290">
        <v>41269</v>
      </c>
      <c r="AH67" s="291"/>
      <c r="AI67" s="118" t="s">
        <v>151</v>
      </c>
      <c r="AJ67" s="236"/>
      <c r="AK67" s="292"/>
      <c r="AM67" s="1"/>
      <c r="AN67" s="1"/>
      <c r="AO67" s="1"/>
    </row>
    <row r="68" spans="2:41" ht="15.5" x14ac:dyDescent="0.35">
      <c r="C68" s="290">
        <v>41117</v>
      </c>
      <c r="D68" s="293"/>
      <c r="E68" s="118" t="s">
        <v>152</v>
      </c>
      <c r="F68" s="236" t="s">
        <v>147</v>
      </c>
      <c r="G68" s="292" t="s">
        <v>201</v>
      </c>
      <c r="H68" s="268"/>
      <c r="I68" s="290">
        <v>41148</v>
      </c>
      <c r="J68" s="293"/>
      <c r="K68" s="118" t="s">
        <v>153</v>
      </c>
      <c r="L68" s="236" t="s">
        <v>147</v>
      </c>
      <c r="M68" s="292" t="s">
        <v>201</v>
      </c>
      <c r="N68" s="268"/>
      <c r="O68" s="220">
        <v>41179</v>
      </c>
      <c r="P68" s="227"/>
      <c r="Q68" s="310" t="s">
        <v>146</v>
      </c>
      <c r="R68" s="222"/>
      <c r="S68" s="243"/>
      <c r="T68" s="268"/>
      <c r="U68" s="290">
        <v>41209</v>
      </c>
      <c r="V68" s="293"/>
      <c r="W68" s="118" t="s">
        <v>155</v>
      </c>
      <c r="X68" s="236" t="s">
        <v>201</v>
      </c>
      <c r="Y68" s="292" t="s">
        <v>147</v>
      </c>
      <c r="Z68" s="268"/>
      <c r="AA68" s="290">
        <v>41240</v>
      </c>
      <c r="AB68" s="293"/>
      <c r="AC68" s="118" t="s">
        <v>156</v>
      </c>
      <c r="AD68" s="236" t="s">
        <v>201</v>
      </c>
      <c r="AE68" s="292" t="s">
        <v>147</v>
      </c>
      <c r="AF68" s="268"/>
      <c r="AG68" s="220">
        <v>41270</v>
      </c>
      <c r="AH68" s="227"/>
      <c r="AI68" s="310" t="s">
        <v>146</v>
      </c>
      <c r="AJ68" s="222"/>
      <c r="AK68" s="243"/>
      <c r="AM68" s="1"/>
      <c r="AN68" s="1"/>
      <c r="AO68" s="1"/>
    </row>
    <row r="69" spans="2:41" ht="15.5" x14ac:dyDescent="0.35">
      <c r="C69" s="290">
        <v>41118</v>
      </c>
      <c r="D69" s="291"/>
      <c r="E69" s="118" t="s">
        <v>155</v>
      </c>
      <c r="F69" s="236" t="s">
        <v>147</v>
      </c>
      <c r="G69" s="292" t="s">
        <v>201</v>
      </c>
      <c r="H69" s="268"/>
      <c r="I69" s="290">
        <v>41149</v>
      </c>
      <c r="J69" s="291"/>
      <c r="K69" s="118" t="s">
        <v>156</v>
      </c>
      <c r="L69" s="236" t="s">
        <v>147</v>
      </c>
      <c r="M69" s="292" t="s">
        <v>201</v>
      </c>
      <c r="N69" s="268"/>
      <c r="O69" s="290">
        <v>41180</v>
      </c>
      <c r="P69" s="291"/>
      <c r="Q69" s="118" t="s">
        <v>152</v>
      </c>
      <c r="R69" s="236" t="s">
        <v>201</v>
      </c>
      <c r="S69" s="292" t="s">
        <v>147</v>
      </c>
      <c r="T69" s="268"/>
      <c r="U69" s="290">
        <v>41210</v>
      </c>
      <c r="V69" s="291"/>
      <c r="W69" s="118" t="s">
        <v>150</v>
      </c>
      <c r="X69" s="236" t="s">
        <v>201</v>
      </c>
      <c r="Y69" s="292" t="s">
        <v>147</v>
      </c>
      <c r="Z69" s="268"/>
      <c r="AA69" s="290">
        <v>41241</v>
      </c>
      <c r="AB69" s="291"/>
      <c r="AC69" s="118" t="s">
        <v>151</v>
      </c>
      <c r="AD69" s="236"/>
      <c r="AE69" s="292"/>
      <c r="AF69" s="268"/>
      <c r="AG69" s="290">
        <v>41271</v>
      </c>
      <c r="AH69" s="291"/>
      <c r="AI69" s="118" t="s">
        <v>152</v>
      </c>
      <c r="AJ69" s="236" t="s">
        <v>164</v>
      </c>
      <c r="AK69" s="236" t="s">
        <v>164</v>
      </c>
      <c r="AM69" s="1"/>
      <c r="AN69" s="1"/>
      <c r="AO69" s="1"/>
    </row>
    <row r="70" spans="2:41" ht="15.5" x14ac:dyDescent="0.35">
      <c r="C70" s="290">
        <v>41119</v>
      </c>
      <c r="D70" s="291"/>
      <c r="E70" s="118" t="s">
        <v>150</v>
      </c>
      <c r="F70" s="236" t="s">
        <v>147</v>
      </c>
      <c r="G70" s="292" t="s">
        <v>201</v>
      </c>
      <c r="H70" s="268"/>
      <c r="I70" s="290">
        <v>41150</v>
      </c>
      <c r="J70" s="291"/>
      <c r="K70" s="118" t="s">
        <v>151</v>
      </c>
      <c r="L70" s="236"/>
      <c r="M70" s="292"/>
      <c r="N70" s="268"/>
      <c r="O70" s="290">
        <v>41181</v>
      </c>
      <c r="P70" s="291"/>
      <c r="Q70" s="118" t="s">
        <v>155</v>
      </c>
      <c r="R70" s="236" t="s">
        <v>201</v>
      </c>
      <c r="S70" s="292" t="s">
        <v>147</v>
      </c>
      <c r="T70" s="268"/>
      <c r="U70" s="290">
        <v>41211</v>
      </c>
      <c r="V70" s="291"/>
      <c r="W70" s="118" t="s">
        <v>153</v>
      </c>
      <c r="X70" s="236" t="s">
        <v>201</v>
      </c>
      <c r="Y70" s="292" t="s">
        <v>147</v>
      </c>
      <c r="Z70" s="268"/>
      <c r="AA70" s="220">
        <v>41242</v>
      </c>
      <c r="AB70" s="227"/>
      <c r="AC70" s="310" t="s">
        <v>146</v>
      </c>
      <c r="AD70" s="222"/>
      <c r="AE70" s="243"/>
      <c r="AF70" s="268"/>
      <c r="AG70" s="290">
        <v>41272</v>
      </c>
      <c r="AH70" s="291"/>
      <c r="AI70" s="118" t="s">
        <v>155</v>
      </c>
      <c r="AJ70" s="236" t="s">
        <v>164</v>
      </c>
      <c r="AK70" s="236" t="s">
        <v>164</v>
      </c>
      <c r="AM70" s="1"/>
      <c r="AN70" s="1"/>
      <c r="AO70" s="1"/>
    </row>
    <row r="71" spans="2:41" ht="15.5" x14ac:dyDescent="0.35">
      <c r="C71" s="290">
        <v>41120</v>
      </c>
      <c r="D71" s="291"/>
      <c r="E71" s="118" t="s">
        <v>153</v>
      </c>
      <c r="F71" s="236" t="s">
        <v>147</v>
      </c>
      <c r="G71" s="292" t="s">
        <v>201</v>
      </c>
      <c r="H71" s="268"/>
      <c r="I71" s="220">
        <v>41151</v>
      </c>
      <c r="J71" s="227"/>
      <c r="K71" s="310" t="s">
        <v>146</v>
      </c>
      <c r="L71" s="222"/>
      <c r="M71" s="243"/>
      <c r="N71" s="268"/>
      <c r="O71" s="290">
        <v>41182</v>
      </c>
      <c r="P71" s="291"/>
      <c r="Q71" s="118" t="s">
        <v>150</v>
      </c>
      <c r="R71" s="236" t="s">
        <v>201</v>
      </c>
      <c r="S71" s="292" t="s">
        <v>147</v>
      </c>
      <c r="T71" s="268"/>
      <c r="U71" s="290">
        <v>41212</v>
      </c>
      <c r="V71" s="291"/>
      <c r="W71" s="118" t="s">
        <v>156</v>
      </c>
      <c r="X71" s="236" t="s">
        <v>201</v>
      </c>
      <c r="Y71" s="292" t="s">
        <v>147</v>
      </c>
      <c r="Z71" s="268"/>
      <c r="AA71" s="290">
        <v>41243</v>
      </c>
      <c r="AB71" s="291"/>
      <c r="AC71" s="118" t="s">
        <v>152</v>
      </c>
      <c r="AD71" s="236" t="s">
        <v>147</v>
      </c>
      <c r="AE71" s="292" t="s">
        <v>201</v>
      </c>
      <c r="AF71" s="268"/>
      <c r="AG71" s="290">
        <v>41273</v>
      </c>
      <c r="AH71" s="291"/>
      <c r="AI71" s="118" t="s">
        <v>150</v>
      </c>
      <c r="AJ71" s="236" t="s">
        <v>164</v>
      </c>
      <c r="AK71" s="236" t="s">
        <v>164</v>
      </c>
      <c r="AM71" s="1"/>
      <c r="AN71" s="1"/>
      <c r="AO71" s="1"/>
    </row>
    <row r="72" spans="2:41" ht="16" thickBot="1" x14ac:dyDescent="0.4">
      <c r="C72" s="296">
        <v>41121</v>
      </c>
      <c r="D72" s="300"/>
      <c r="E72" s="303" t="s">
        <v>156</v>
      </c>
      <c r="F72" s="301" t="s">
        <v>147</v>
      </c>
      <c r="G72" s="299" t="s">
        <v>201</v>
      </c>
      <c r="I72" s="296">
        <v>41152</v>
      </c>
      <c r="J72" s="300"/>
      <c r="K72" s="303" t="s">
        <v>152</v>
      </c>
      <c r="L72" s="301" t="s">
        <v>201</v>
      </c>
      <c r="M72" s="299" t="s">
        <v>147</v>
      </c>
      <c r="N72" s="305"/>
      <c r="O72" s="296"/>
      <c r="P72" s="300"/>
      <c r="Q72" s="303"/>
      <c r="R72" s="301"/>
      <c r="S72" s="299"/>
      <c r="T72" s="305"/>
      <c r="U72" s="296">
        <v>41213</v>
      </c>
      <c r="V72" s="300"/>
      <c r="W72" s="303" t="s">
        <v>151</v>
      </c>
      <c r="X72" s="301"/>
      <c r="Y72" s="299"/>
      <c r="Z72" s="305"/>
      <c r="AA72" s="296"/>
      <c r="AB72" s="300"/>
      <c r="AC72" s="303"/>
      <c r="AD72" s="301"/>
      <c r="AE72" s="299"/>
      <c r="AF72" s="305"/>
      <c r="AG72" s="296">
        <v>41274</v>
      </c>
      <c r="AH72" s="300"/>
      <c r="AI72" s="303" t="s">
        <v>153</v>
      </c>
      <c r="AJ72" s="301" t="s">
        <v>164</v>
      </c>
      <c r="AK72" s="301" t="s">
        <v>164</v>
      </c>
      <c r="AM72" s="1"/>
      <c r="AN72" s="1"/>
      <c r="AO72" s="1"/>
    </row>
    <row r="73" spans="2:41" ht="15" thickBot="1" x14ac:dyDescent="0.4">
      <c r="C73" s="1"/>
      <c r="D73" s="1"/>
      <c r="E73" s="1"/>
      <c r="F73" s="1"/>
      <c r="G73" s="1"/>
      <c r="I73" s="1"/>
      <c r="J73" s="1"/>
      <c r="K73" s="1"/>
      <c r="L73" s="1"/>
      <c r="M73" s="1"/>
      <c r="O73" s="1"/>
      <c r="P73" s="1"/>
      <c r="Q73" s="1"/>
      <c r="R73" s="1"/>
      <c r="S73" s="1"/>
      <c r="U73" s="1"/>
      <c r="V73" s="1"/>
      <c r="W73" s="1"/>
      <c r="X73" s="1"/>
      <c r="Y73" s="1"/>
      <c r="AA73" s="1"/>
      <c r="AB73" s="1"/>
      <c r="AC73" s="1"/>
      <c r="AD73" s="1"/>
      <c r="AE73" s="1"/>
      <c r="AG73" s="1"/>
      <c r="AH73" s="1"/>
      <c r="AI73" s="1"/>
      <c r="AJ73" s="1"/>
      <c r="AK73" s="1"/>
      <c r="AM73" s="1"/>
      <c r="AN73" s="1"/>
      <c r="AO73" s="1"/>
    </row>
    <row r="74" spans="2:41" ht="15" thickBot="1" x14ac:dyDescent="0.4">
      <c r="C74" s="249" t="s">
        <v>182</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9"/>
      <c r="AM74" s="1"/>
      <c r="AN74" s="1"/>
      <c r="AO74" s="1"/>
    </row>
    <row r="75" spans="2:41" ht="15" thickBot="1" x14ac:dyDescent="0.4">
      <c r="C75" s="241"/>
      <c r="D75" s="242"/>
      <c r="E75" s="242"/>
      <c r="F75" s="148" t="s">
        <v>122</v>
      </c>
      <c r="G75" s="149" t="s">
        <v>123</v>
      </c>
      <c r="H75" s="241"/>
      <c r="I75" s="242"/>
      <c r="J75" s="242"/>
      <c r="K75" s="242"/>
      <c r="L75" s="148" t="s">
        <v>122</v>
      </c>
      <c r="M75" s="149" t="s">
        <v>123</v>
      </c>
      <c r="N75" s="241"/>
      <c r="O75" s="242"/>
      <c r="P75" s="242"/>
      <c r="Q75" s="242"/>
      <c r="R75" s="148" t="s">
        <v>122</v>
      </c>
      <c r="S75" s="149" t="s">
        <v>123</v>
      </c>
      <c r="T75" s="241"/>
      <c r="U75" s="242"/>
      <c r="V75" s="242"/>
      <c r="W75" s="242"/>
      <c r="X75" s="148" t="s">
        <v>122</v>
      </c>
      <c r="Y75" s="148" t="s">
        <v>123</v>
      </c>
      <c r="Z75" s="253"/>
      <c r="AA75" s="241"/>
      <c r="AB75" s="242"/>
      <c r="AC75" s="242"/>
      <c r="AD75" s="148" t="s">
        <v>122</v>
      </c>
      <c r="AE75" s="149" t="s">
        <v>123</v>
      </c>
      <c r="AF75" s="242"/>
      <c r="AG75" s="242"/>
      <c r="AH75" s="242"/>
      <c r="AI75" s="242"/>
      <c r="AJ75" s="148" t="s">
        <v>122</v>
      </c>
      <c r="AK75" s="149" t="s">
        <v>123</v>
      </c>
      <c r="AM75" s="1"/>
      <c r="AN75" s="1"/>
      <c r="AO75" s="1"/>
    </row>
    <row r="76" spans="2:41" x14ac:dyDescent="0.35">
      <c r="B76" s="145" t="s">
        <v>159</v>
      </c>
      <c r="C76" s="145" t="s">
        <v>134</v>
      </c>
      <c r="D76" s="55"/>
      <c r="E76" s="55"/>
      <c r="F76" s="55">
        <f>COUNTIF(F8:F38,"A")</f>
        <v>10</v>
      </c>
      <c r="G76" s="56">
        <f t="shared" ref="G76" si="2">COUNTIF(G8:G38,"A")</f>
        <v>8</v>
      </c>
      <c r="H76" s="145"/>
      <c r="I76" s="55" t="s">
        <v>135</v>
      </c>
      <c r="J76" s="55"/>
      <c r="K76" s="55"/>
      <c r="L76" s="55">
        <f>COUNTIF(L8:L38,"A")</f>
        <v>10</v>
      </c>
      <c r="M76" s="56">
        <f t="shared" ref="M76" si="3">COUNTIF(M8:M38,"A")</f>
        <v>5</v>
      </c>
      <c r="N76" s="145"/>
      <c r="O76" s="55" t="s">
        <v>136</v>
      </c>
      <c r="P76" s="55"/>
      <c r="Q76" s="55"/>
      <c r="R76" s="55">
        <f>COUNTIF(R8:R38,"A")</f>
        <v>10</v>
      </c>
      <c r="S76" s="56">
        <f t="shared" ref="S76" si="4">COUNTIF(S8:S38,"A")</f>
        <v>12</v>
      </c>
      <c r="T76" s="145"/>
      <c r="U76" s="55" t="s">
        <v>137</v>
      </c>
      <c r="V76" s="55"/>
      <c r="W76" s="55"/>
      <c r="X76" s="55">
        <f>COUNTIF(X8:X38,"A")</f>
        <v>9</v>
      </c>
      <c r="Y76" s="55">
        <f t="shared" ref="Y76" si="5">COUNTIF(Y8:Y38,"A")</f>
        <v>11</v>
      </c>
      <c r="Z76" s="56"/>
      <c r="AA76" s="145" t="s">
        <v>138</v>
      </c>
      <c r="AB76" s="55"/>
      <c r="AC76" s="55"/>
      <c r="AD76" s="55">
        <f>COUNTIF(AD8:AD38,"A")</f>
        <v>10</v>
      </c>
      <c r="AE76" s="56">
        <f t="shared" ref="AE76" si="6">COUNTIF(AE8:AE38,"A")</f>
        <v>9</v>
      </c>
      <c r="AF76" s="55"/>
      <c r="AG76" s="55" t="s">
        <v>139</v>
      </c>
      <c r="AH76" s="55"/>
      <c r="AI76" s="55"/>
      <c r="AJ76" s="55">
        <f>COUNTIF(AJ8:AJ38,"A")</f>
        <v>5</v>
      </c>
      <c r="AK76" s="56">
        <f t="shared" ref="AK76" si="7">COUNTIF(AK8:AK38,"A")</f>
        <v>5</v>
      </c>
      <c r="AM76" s="1"/>
      <c r="AN76" s="1"/>
      <c r="AO76" s="1"/>
    </row>
    <row r="77" spans="2:41" x14ac:dyDescent="0.35">
      <c r="B77" s="144" t="s">
        <v>160</v>
      </c>
      <c r="C77" s="144"/>
      <c r="D77" s="47"/>
      <c r="E77" s="47"/>
      <c r="F77" s="47">
        <f>COUNTIF(F8:F38,"i")</f>
        <v>8</v>
      </c>
      <c r="G77" s="48">
        <f t="shared" ref="G77" si="8">COUNTIF(G8:G38,"i")</f>
        <v>10</v>
      </c>
      <c r="H77" s="144"/>
      <c r="I77" s="47"/>
      <c r="J77" s="47"/>
      <c r="K77" s="47"/>
      <c r="L77" s="47">
        <f>COUNTIF(L8:L38,"i")</f>
        <v>5</v>
      </c>
      <c r="M77" s="48">
        <f t="shared" ref="M77" si="9">COUNTIF(M8:M38,"i")</f>
        <v>10</v>
      </c>
      <c r="N77" s="144"/>
      <c r="O77" s="47"/>
      <c r="P77" s="47"/>
      <c r="Q77" s="47"/>
      <c r="R77" s="47">
        <f>COUNTIF(R8:R38,"i")</f>
        <v>12</v>
      </c>
      <c r="S77" s="48">
        <f t="shared" ref="S77" si="10">COUNTIF(S8:S38,"i")</f>
        <v>10</v>
      </c>
      <c r="T77" s="144"/>
      <c r="U77" s="47"/>
      <c r="V77" s="47"/>
      <c r="W77" s="47"/>
      <c r="X77" s="47">
        <f>COUNTIF(X8:X38,"i")</f>
        <v>11</v>
      </c>
      <c r="Y77" s="47">
        <f t="shared" ref="Y77" si="11">COUNTIF(Y8:Y38,"i")</f>
        <v>9</v>
      </c>
      <c r="Z77" s="48"/>
      <c r="AA77" s="144"/>
      <c r="AB77" s="47"/>
      <c r="AC77" s="47"/>
      <c r="AD77" s="47">
        <f>COUNTIF(AD8:AD38,"i")</f>
        <v>9</v>
      </c>
      <c r="AE77" s="48">
        <f t="shared" ref="AE77" si="12">COUNTIF(AE8:AE38,"i")</f>
        <v>10</v>
      </c>
      <c r="AF77" s="47"/>
      <c r="AG77" s="47"/>
      <c r="AH77" s="47"/>
      <c r="AI77" s="47"/>
      <c r="AJ77" s="47">
        <f>COUNTIF(AJ8:AJ38,"i")</f>
        <v>5</v>
      </c>
      <c r="AK77" s="48">
        <f t="shared" ref="AK77" si="13">COUNTIF(AK8:AK38,"i")</f>
        <v>5</v>
      </c>
      <c r="AM77" s="1"/>
      <c r="AN77" s="1"/>
      <c r="AO77" s="1"/>
    </row>
    <row r="78" spans="2:41" ht="15" thickBot="1" x14ac:dyDescent="0.4">
      <c r="B78" s="52" t="s">
        <v>161</v>
      </c>
      <c r="C78" s="52"/>
      <c r="D78" s="46"/>
      <c r="E78" s="46"/>
      <c r="F78" s="46">
        <f>COUNTIF(F8:F38,"y")</f>
        <v>0</v>
      </c>
      <c r="G78" s="49">
        <f t="shared" ref="G78" si="14">COUNTIF(G8:G38,"y")</f>
        <v>0</v>
      </c>
      <c r="H78" s="52"/>
      <c r="I78" s="46"/>
      <c r="J78" s="46"/>
      <c r="K78" s="46"/>
      <c r="L78" s="46">
        <f>COUNTIF(L8:L38,"y")</f>
        <v>0</v>
      </c>
      <c r="M78" s="49">
        <f t="shared" ref="M78" si="15">COUNTIF(M8:M38,"y")</f>
        <v>0</v>
      </c>
      <c r="N78" s="52"/>
      <c r="O78" s="46"/>
      <c r="P78" s="46"/>
      <c r="Q78" s="46"/>
      <c r="R78" s="46">
        <f>COUNTIF(R8:R38,"y")</f>
        <v>0</v>
      </c>
      <c r="S78" s="49">
        <f t="shared" ref="S78" si="16">COUNTIF(S8:S38,"y")</f>
        <v>0</v>
      </c>
      <c r="T78" s="52"/>
      <c r="U78" s="46"/>
      <c r="V78" s="46"/>
      <c r="W78" s="46"/>
      <c r="X78" s="46">
        <f>COUNTIF(X8:X38,"y")</f>
        <v>0</v>
      </c>
      <c r="Y78" s="46">
        <f t="shared" ref="Y78" si="17">COUNTIF(Y8:Y38,"y")</f>
        <v>0</v>
      </c>
      <c r="Z78" s="49"/>
      <c r="AA78" s="52"/>
      <c r="AB78" s="46"/>
      <c r="AC78" s="46"/>
      <c r="AD78" s="46">
        <f>COUNTIF(AD8:AD38,"y")</f>
        <v>0</v>
      </c>
      <c r="AE78" s="49">
        <f t="shared" ref="AE78" si="18">COUNTIF(AE8:AE38,"y")</f>
        <v>0</v>
      </c>
      <c r="AF78" s="46"/>
      <c r="AG78" s="46"/>
      <c r="AH78" s="46"/>
      <c r="AI78" s="46"/>
      <c r="AJ78" s="46">
        <f>COUNTIF(AJ8:AJ38,"y")</f>
        <v>0</v>
      </c>
      <c r="AK78" s="49">
        <f t="shared" ref="AK78" si="19">COUNTIF(AK8:AK38,"y")</f>
        <v>0</v>
      </c>
      <c r="AM78" s="1"/>
      <c r="AN78" s="1"/>
      <c r="AO78" s="1"/>
    </row>
    <row r="79" spans="2:41" x14ac:dyDescent="0.35">
      <c r="B79" s="144" t="s">
        <v>159</v>
      </c>
      <c r="C79" s="144" t="s">
        <v>140</v>
      </c>
      <c r="D79" s="47"/>
      <c r="E79" s="47"/>
      <c r="F79" s="47">
        <f>COUNTIF(F42:F72,"A")</f>
        <v>5</v>
      </c>
      <c r="G79" s="48">
        <f t="shared" ref="G79" si="20">COUNTIF(G42:G72,"A")</f>
        <v>5</v>
      </c>
      <c r="H79" s="144"/>
      <c r="I79" s="47" t="s">
        <v>141</v>
      </c>
      <c r="J79" s="47"/>
      <c r="K79" s="47"/>
      <c r="L79" s="47">
        <f>COUNTIF(L42:L72,"A")</f>
        <v>9</v>
      </c>
      <c r="M79" s="48">
        <f t="shared" ref="M79" si="21">COUNTIF(M42:M72,"A")</f>
        <v>11</v>
      </c>
      <c r="N79" s="144"/>
      <c r="O79" s="47" t="s">
        <v>142</v>
      </c>
      <c r="P79" s="47"/>
      <c r="Q79" s="47"/>
      <c r="R79" s="47">
        <f>COUNTIF(R42:R72,"A")</f>
        <v>10</v>
      </c>
      <c r="S79" s="48">
        <f t="shared" ref="S79" si="22">COUNTIF(S42:S72,"A")</f>
        <v>12</v>
      </c>
      <c r="T79" s="144"/>
      <c r="U79" s="47" t="s">
        <v>143</v>
      </c>
      <c r="V79" s="47"/>
      <c r="W79" s="47"/>
      <c r="X79" s="47">
        <f>COUNTIF(X42:X72,"A")</f>
        <v>10</v>
      </c>
      <c r="Y79" s="47">
        <f t="shared" ref="Y79" si="23">COUNTIF(Y42:Y72,"A")</f>
        <v>12</v>
      </c>
      <c r="Z79" s="48"/>
      <c r="AA79" s="144" t="s">
        <v>144</v>
      </c>
      <c r="AB79" s="47"/>
      <c r="AC79" s="47"/>
      <c r="AD79" s="47">
        <f>COUNTIF(AD42:AD72,"A")</f>
        <v>11</v>
      </c>
      <c r="AE79" s="48">
        <f t="shared" ref="AE79" si="24">COUNTIF(AE42:AE72,"A")</f>
        <v>10</v>
      </c>
      <c r="AF79" s="47"/>
      <c r="AG79" s="47" t="s">
        <v>145</v>
      </c>
      <c r="AH79" s="47"/>
      <c r="AI79" s="47"/>
      <c r="AJ79" s="47">
        <f>COUNTIF(AJ42:AJ72,"A")</f>
        <v>11</v>
      </c>
      <c r="AK79" s="48">
        <f t="shared" ref="AK79" si="25">COUNTIF(AK42:AK72,"A")</f>
        <v>5</v>
      </c>
      <c r="AM79" s="1"/>
      <c r="AN79" s="1"/>
      <c r="AO79" s="1"/>
    </row>
    <row r="80" spans="2:41" x14ac:dyDescent="0.35">
      <c r="B80" s="144" t="s">
        <v>160</v>
      </c>
      <c r="C80" s="144"/>
      <c r="D80" s="47"/>
      <c r="E80" s="47"/>
      <c r="F80" s="47">
        <f>COUNTIF(F42:F72,"i")</f>
        <v>5</v>
      </c>
      <c r="G80" s="48">
        <f t="shared" ref="G80" si="26">COUNTIF(G42:G72,"i")</f>
        <v>5</v>
      </c>
      <c r="H80" s="144"/>
      <c r="I80" s="47"/>
      <c r="J80" s="47"/>
      <c r="K80" s="47"/>
      <c r="L80" s="47">
        <f>COUNTIF(L42:L72,"i")</f>
        <v>11</v>
      </c>
      <c r="M80" s="48">
        <f t="shared" ref="M80" si="27">COUNTIF(M42:M72,"i")</f>
        <v>9</v>
      </c>
      <c r="N80" s="144"/>
      <c r="O80" s="47"/>
      <c r="P80" s="47"/>
      <c r="Q80" s="47"/>
      <c r="R80" s="47">
        <f>COUNTIF(R42:R72,"i")</f>
        <v>12</v>
      </c>
      <c r="S80" s="48">
        <f t="shared" ref="S80" si="28">COUNTIF(S42:S72,"i")</f>
        <v>10</v>
      </c>
      <c r="T80" s="144"/>
      <c r="U80" s="47"/>
      <c r="V80" s="47"/>
      <c r="W80" s="47"/>
      <c r="X80" s="47">
        <f>COUNTIF(X42:X72,"i")</f>
        <v>12</v>
      </c>
      <c r="Y80" s="47">
        <f t="shared" ref="Y80" si="29">COUNTIF(Y42:Y72,"i")</f>
        <v>10</v>
      </c>
      <c r="Z80" s="48"/>
      <c r="AA80" s="144"/>
      <c r="AB80" s="47"/>
      <c r="AC80" s="47"/>
      <c r="AD80" s="47">
        <f>COUNTIF(AD42:AD72,"i")</f>
        <v>10</v>
      </c>
      <c r="AE80" s="48">
        <f t="shared" ref="AE80" si="30">COUNTIF(AE42:AE72,"i")</f>
        <v>11</v>
      </c>
      <c r="AF80" s="47"/>
      <c r="AG80" s="47"/>
      <c r="AH80" s="47"/>
      <c r="AI80" s="47"/>
      <c r="AJ80" s="47">
        <f>COUNTIF(AJ42:AJ72,"i")</f>
        <v>5</v>
      </c>
      <c r="AK80" s="48">
        <f t="shared" ref="AK80" si="31">COUNTIF(AK42:AK72,"i")</f>
        <v>11</v>
      </c>
      <c r="AM80" s="1"/>
      <c r="AN80" s="1"/>
      <c r="AO80" s="1"/>
    </row>
    <row r="81" spans="2:41" ht="15" thickBot="1" x14ac:dyDescent="0.4">
      <c r="B81" s="52" t="s">
        <v>161</v>
      </c>
      <c r="C81" s="52"/>
      <c r="D81" s="46"/>
      <c r="E81" s="46"/>
      <c r="F81" s="46">
        <f>COUNTIF(F42:F72,"y")</f>
        <v>0</v>
      </c>
      <c r="G81" s="49">
        <f t="shared" ref="G81" si="32">COUNTIF(G42:G72,"y")</f>
        <v>0</v>
      </c>
      <c r="H81" s="52"/>
      <c r="I81" s="46"/>
      <c r="J81" s="46"/>
      <c r="K81" s="46"/>
      <c r="L81" s="46">
        <f>COUNTIF(L42:L72,"y")</f>
        <v>0</v>
      </c>
      <c r="M81" s="49">
        <f t="shared" ref="M81" si="33">COUNTIF(M42:M72,"y")</f>
        <v>0</v>
      </c>
      <c r="N81" s="52"/>
      <c r="O81" s="46"/>
      <c r="P81" s="46"/>
      <c r="Q81" s="46"/>
      <c r="R81" s="46">
        <f>COUNTIF(R42:R72,"y")</f>
        <v>0</v>
      </c>
      <c r="S81" s="49">
        <f t="shared" ref="S81" si="34">COUNTIF(S42:S72,"y")</f>
        <v>0</v>
      </c>
      <c r="T81" s="52"/>
      <c r="U81" s="46"/>
      <c r="V81" s="46"/>
      <c r="W81" s="46"/>
      <c r="X81" s="46">
        <f>COUNTIF(X42:X72,"y")</f>
        <v>0</v>
      </c>
      <c r="Y81" s="46">
        <f t="shared" ref="Y81" si="35">COUNTIF(Y42:Y72,"y")</f>
        <v>0</v>
      </c>
      <c r="Z81" s="49"/>
      <c r="AA81" s="52"/>
      <c r="AB81" s="46"/>
      <c r="AC81" s="46"/>
      <c r="AD81" s="46">
        <f>COUNTIF(AD42:AD72,"y")</f>
        <v>0</v>
      </c>
      <c r="AE81" s="49">
        <f t="shared" ref="AE81" si="36">COUNTIF(AE42:AE72,"y")</f>
        <v>0</v>
      </c>
      <c r="AF81" s="46"/>
      <c r="AG81" s="46"/>
      <c r="AH81" s="46"/>
      <c r="AI81" s="46"/>
      <c r="AJ81" s="46">
        <f>COUNTIF(AJ42:AJ72,"y")</f>
        <v>0</v>
      </c>
      <c r="AK81" s="49">
        <f t="shared" ref="AK81" si="37">COUNTIF(AK42:AK72,"y")</f>
        <v>0</v>
      </c>
      <c r="AM81" s="1"/>
      <c r="AN81" s="1"/>
      <c r="AO81" s="1"/>
    </row>
    <row r="82" spans="2:41" x14ac:dyDescent="0.35">
      <c r="C82" s="1"/>
      <c r="D82" s="1"/>
      <c r="E82" s="1"/>
      <c r="F82" s="1"/>
      <c r="G82" s="1"/>
      <c r="I82" s="1"/>
      <c r="J82" s="1"/>
      <c r="K82" s="1"/>
      <c r="L82" s="1"/>
      <c r="M82" s="1"/>
      <c r="O82" s="1"/>
      <c r="P82" s="1"/>
      <c r="Q82" s="1"/>
      <c r="R82" s="1"/>
      <c r="S82" s="1"/>
      <c r="U82" s="1"/>
      <c r="V82" s="1"/>
      <c r="W82" s="1"/>
      <c r="X82" s="1"/>
      <c r="Y82" s="1"/>
      <c r="AA82" s="1"/>
      <c r="AB82" s="1"/>
      <c r="AC82" s="1"/>
      <c r="AD82" s="1"/>
      <c r="AE82" s="1"/>
      <c r="AG82" s="1"/>
      <c r="AH82" s="1"/>
      <c r="AI82" s="1"/>
      <c r="AJ82" s="1"/>
      <c r="AK82" s="1"/>
      <c r="AM82" s="1"/>
      <c r="AN82" s="1"/>
      <c r="AO82" s="1"/>
    </row>
    <row r="83" spans="2:41" x14ac:dyDescent="0.35">
      <c r="C83" s="1"/>
      <c r="D83" s="1"/>
      <c r="E83" s="1"/>
      <c r="F83" s="1"/>
      <c r="G83" s="1"/>
      <c r="I83" s="1"/>
      <c r="J83" s="1"/>
      <c r="K83" s="1"/>
      <c r="L83" s="1"/>
      <c r="M83" s="1"/>
      <c r="O83" s="1"/>
      <c r="P83" s="1"/>
      <c r="Q83" s="1"/>
      <c r="R83" s="1"/>
      <c r="S83" s="1"/>
      <c r="U83" s="1"/>
      <c r="V83" s="1"/>
      <c r="W83" s="1"/>
      <c r="X83" s="1"/>
      <c r="Y83" s="1"/>
      <c r="AA83" s="1"/>
      <c r="AB83" s="1"/>
      <c r="AC83" s="1"/>
      <c r="AD83" s="1"/>
      <c r="AE83" s="1"/>
      <c r="AG83" s="1"/>
      <c r="AH83" s="1"/>
      <c r="AI83" s="1"/>
      <c r="AJ83" s="1"/>
      <c r="AK83" s="1"/>
      <c r="AM83" s="1"/>
      <c r="AN83" s="1"/>
      <c r="AO83" s="1"/>
    </row>
    <row r="84" spans="2:41" x14ac:dyDescent="0.35">
      <c r="C84" s="1"/>
      <c r="D84" s="1"/>
      <c r="E84" s="1"/>
      <c r="F84" s="1"/>
      <c r="G84" s="1"/>
      <c r="I84" s="1"/>
      <c r="J84" s="1"/>
      <c r="K84" s="1"/>
      <c r="L84" s="1"/>
      <c r="M84" s="1"/>
      <c r="O84" s="1"/>
      <c r="P84" s="1"/>
      <c r="Q84" s="1"/>
      <c r="R84" s="1"/>
      <c r="S84" s="1"/>
      <c r="U84" s="1"/>
      <c r="V84" s="1"/>
      <c r="W84" s="1"/>
      <c r="X84" s="1"/>
      <c r="Y84" s="1"/>
      <c r="AA84" s="1"/>
      <c r="AB84" s="1"/>
      <c r="AC84" s="1"/>
      <c r="AD84" s="1"/>
      <c r="AE84" s="1"/>
      <c r="AG84" s="1"/>
      <c r="AH84" s="1"/>
      <c r="AI84" s="1"/>
      <c r="AJ84" s="1"/>
      <c r="AK84" s="1"/>
      <c r="AM84" s="1"/>
      <c r="AN84" s="1"/>
      <c r="AO84" s="1"/>
    </row>
    <row r="85" spans="2:41" x14ac:dyDescent="0.35">
      <c r="C85" s="1"/>
      <c r="D85" s="1"/>
      <c r="E85" s="1"/>
      <c r="F85" s="1"/>
      <c r="G85" s="1"/>
      <c r="I85" s="1"/>
      <c r="J85" s="1"/>
      <c r="K85" s="1"/>
      <c r="L85" s="1"/>
      <c r="M85" s="1"/>
      <c r="O85" s="1"/>
      <c r="P85" s="1"/>
      <c r="Q85" s="1"/>
      <c r="R85" s="1"/>
      <c r="S85" s="1"/>
      <c r="U85" s="1"/>
      <c r="V85" s="1"/>
      <c r="W85" s="1"/>
      <c r="X85" s="1"/>
      <c r="Y85" s="1"/>
      <c r="AA85" s="1"/>
      <c r="AB85" s="1"/>
      <c r="AC85" s="1"/>
      <c r="AD85" s="1"/>
      <c r="AE85" s="1"/>
      <c r="AG85" s="1"/>
      <c r="AH85" s="1"/>
      <c r="AI85" s="1"/>
      <c r="AJ85" s="1"/>
      <c r="AK85" s="1"/>
      <c r="AM85" s="1"/>
      <c r="AN85" s="1"/>
      <c r="AO85" s="1"/>
    </row>
    <row r="86" spans="2:41" x14ac:dyDescent="0.35">
      <c r="C86" s="1"/>
      <c r="D86" s="1"/>
      <c r="E86" s="1"/>
      <c r="F86" s="1"/>
      <c r="G86" s="1"/>
      <c r="I86" s="1"/>
      <c r="J86" s="1"/>
      <c r="K86" s="1"/>
      <c r="L86" s="1"/>
      <c r="M86" s="1"/>
      <c r="O86" s="1"/>
      <c r="P86" s="1"/>
      <c r="Q86" s="1"/>
      <c r="R86" s="1"/>
      <c r="S86" s="1"/>
      <c r="U86" s="1"/>
      <c r="V86" s="1"/>
      <c r="W86" s="1"/>
      <c r="X86" s="1"/>
      <c r="Y86" s="1"/>
      <c r="AA86" s="1"/>
      <c r="AB86" s="1"/>
      <c r="AC86" s="1"/>
      <c r="AD86" s="1"/>
      <c r="AE86" s="1"/>
      <c r="AG86" s="1"/>
      <c r="AH86" s="1"/>
      <c r="AI86" s="1"/>
      <c r="AJ86" s="1"/>
      <c r="AK86" s="1"/>
      <c r="AM86" s="1"/>
      <c r="AN86" s="1"/>
      <c r="AO86" s="1"/>
    </row>
    <row r="87" spans="2:41" x14ac:dyDescent="0.35">
      <c r="C87" s="1"/>
      <c r="D87" s="1"/>
      <c r="E87" s="1"/>
      <c r="F87" s="1"/>
      <c r="G87" s="1"/>
      <c r="I87" s="1"/>
      <c r="J87" s="1"/>
      <c r="K87" s="1"/>
      <c r="L87" s="1"/>
      <c r="M87" s="1"/>
      <c r="O87" s="1"/>
      <c r="P87" s="1"/>
      <c r="Q87" s="1"/>
      <c r="R87" s="1"/>
      <c r="S87" s="1"/>
      <c r="U87" s="1"/>
      <c r="V87" s="1"/>
      <c r="W87" s="1"/>
      <c r="X87" s="1"/>
      <c r="Y87" s="1"/>
      <c r="AA87" s="1"/>
      <c r="AB87" s="1"/>
      <c r="AC87" s="1"/>
      <c r="AD87" s="1"/>
      <c r="AE87" s="1"/>
      <c r="AG87" s="1"/>
      <c r="AH87" s="1"/>
      <c r="AI87" s="1"/>
      <c r="AJ87" s="1"/>
      <c r="AK87" s="1"/>
      <c r="AM87" s="1"/>
      <c r="AN87" s="1"/>
      <c r="AO87" s="1"/>
    </row>
    <row r="88" spans="2:41" x14ac:dyDescent="0.35">
      <c r="C88" s="1"/>
      <c r="D88" s="1"/>
      <c r="E88" s="1"/>
      <c r="F88" s="1"/>
      <c r="G88" s="1"/>
      <c r="I88" s="1"/>
      <c r="J88" s="1"/>
      <c r="K88" s="1"/>
      <c r="L88" s="1"/>
      <c r="M88" s="1"/>
      <c r="O88" s="1"/>
      <c r="P88" s="1"/>
      <c r="Q88" s="1"/>
      <c r="R88" s="1"/>
      <c r="S88" s="1"/>
      <c r="U88" s="1"/>
      <c r="V88" s="1"/>
      <c r="W88" s="1"/>
      <c r="X88" s="1"/>
      <c r="Y88" s="1"/>
      <c r="AA88" s="1"/>
      <c r="AB88" s="1"/>
      <c r="AC88" s="1"/>
      <c r="AD88" s="1"/>
      <c r="AE88" s="1"/>
      <c r="AG88" s="1"/>
      <c r="AH88" s="1"/>
      <c r="AI88" s="1"/>
      <c r="AJ88" s="1"/>
      <c r="AK88" s="1"/>
      <c r="AM88" s="1"/>
      <c r="AN88" s="1"/>
      <c r="AO88" s="1"/>
    </row>
    <row r="89" spans="2:41" x14ac:dyDescent="0.35">
      <c r="C89" s="1"/>
      <c r="D89" s="1"/>
      <c r="E89" s="1"/>
      <c r="F89" s="1"/>
      <c r="G89" s="1"/>
      <c r="I89" s="1"/>
      <c r="J89" s="1"/>
      <c r="K89" s="1"/>
      <c r="L89" s="1"/>
      <c r="M89" s="1"/>
      <c r="O89" s="1"/>
      <c r="P89" s="1"/>
      <c r="Q89" s="1"/>
      <c r="R89" s="1"/>
      <c r="S89" s="1"/>
      <c r="U89" s="1"/>
      <c r="V89" s="1"/>
      <c r="W89" s="1"/>
      <c r="X89" s="1"/>
      <c r="Y89" s="1"/>
      <c r="AA89" s="1"/>
      <c r="AB89" s="1"/>
      <c r="AC89" s="1"/>
      <c r="AD89" s="1"/>
      <c r="AE89" s="1"/>
      <c r="AG89" s="1"/>
      <c r="AH89" s="1"/>
      <c r="AI89" s="1"/>
      <c r="AJ89" s="1"/>
      <c r="AK89" s="1"/>
      <c r="AM89" s="1"/>
      <c r="AN89" s="1"/>
      <c r="AO89" s="1"/>
    </row>
    <row r="90" spans="2:41" x14ac:dyDescent="0.35">
      <c r="C90" s="1"/>
      <c r="D90" s="1"/>
      <c r="E90" s="1"/>
      <c r="F90" s="1"/>
      <c r="G90" s="1"/>
      <c r="I90" s="1"/>
      <c r="J90" s="1"/>
      <c r="K90" s="1"/>
      <c r="L90" s="1"/>
      <c r="M90" s="1"/>
      <c r="O90" s="1"/>
      <c r="P90" s="1"/>
      <c r="Q90" s="1"/>
      <c r="R90" s="1"/>
      <c r="S90" s="1"/>
      <c r="U90" s="1"/>
      <c r="V90" s="1"/>
      <c r="W90" s="1"/>
      <c r="X90" s="1"/>
      <c r="Y90" s="1"/>
      <c r="AA90" s="1"/>
      <c r="AB90" s="1"/>
      <c r="AC90" s="1"/>
      <c r="AD90" s="1"/>
      <c r="AE90" s="1"/>
      <c r="AG90" s="1"/>
      <c r="AH90" s="1"/>
      <c r="AI90" s="1"/>
      <c r="AJ90" s="1"/>
      <c r="AK90" s="1"/>
      <c r="AM90" s="1"/>
      <c r="AN90" s="1"/>
      <c r="AO90" s="1"/>
    </row>
    <row r="91" spans="2:41" x14ac:dyDescent="0.35">
      <c r="C91" s="1"/>
      <c r="D91" s="1"/>
      <c r="E91" s="1"/>
      <c r="F91" s="1"/>
      <c r="G91" s="1"/>
      <c r="I91" s="1"/>
      <c r="J91" s="1"/>
      <c r="K91" s="1"/>
      <c r="L91" s="1"/>
      <c r="M91" s="1"/>
      <c r="O91" s="1"/>
      <c r="P91" s="1"/>
      <c r="Q91" s="1"/>
      <c r="R91" s="1"/>
      <c r="S91" s="1"/>
      <c r="U91" s="1"/>
      <c r="V91" s="1"/>
      <c r="W91" s="1"/>
      <c r="X91" s="1"/>
      <c r="Y91" s="1"/>
      <c r="AA91" s="1"/>
      <c r="AB91" s="1"/>
      <c r="AC91" s="1"/>
      <c r="AD91" s="1"/>
      <c r="AE91" s="1"/>
      <c r="AG91" s="1"/>
      <c r="AH91" s="1"/>
      <c r="AI91" s="1"/>
      <c r="AJ91" s="1"/>
      <c r="AK91" s="1"/>
      <c r="AM91" s="1"/>
      <c r="AN91" s="1"/>
      <c r="AO91" s="1"/>
    </row>
    <row r="92" spans="2:41" x14ac:dyDescent="0.35">
      <c r="C92" s="1"/>
      <c r="D92" s="1"/>
      <c r="E92" s="1"/>
      <c r="F92" s="1"/>
      <c r="G92" s="1"/>
      <c r="I92" s="1"/>
      <c r="J92" s="1"/>
      <c r="K92" s="1"/>
      <c r="L92" s="1"/>
      <c r="M92" s="1"/>
      <c r="O92" s="1"/>
      <c r="P92" s="1"/>
      <c r="Q92" s="1"/>
      <c r="R92" s="1"/>
      <c r="S92" s="1"/>
      <c r="U92" s="1"/>
      <c r="V92" s="1"/>
      <c r="W92" s="1"/>
      <c r="X92" s="1"/>
      <c r="Y92" s="1"/>
      <c r="AA92" s="1"/>
      <c r="AB92" s="1"/>
      <c r="AC92" s="1"/>
      <c r="AD92" s="1"/>
      <c r="AE92" s="1"/>
      <c r="AG92" s="1"/>
      <c r="AH92" s="1"/>
      <c r="AI92" s="1"/>
      <c r="AJ92" s="1"/>
      <c r="AK92" s="1"/>
      <c r="AM92" s="1"/>
      <c r="AN92" s="1"/>
      <c r="AO92" s="1"/>
    </row>
    <row r="93" spans="2:41" x14ac:dyDescent="0.35">
      <c r="C93" s="1"/>
      <c r="D93" s="1"/>
      <c r="E93" s="1"/>
      <c r="F93" s="1"/>
      <c r="G93" s="1"/>
      <c r="I93" s="1"/>
      <c r="J93" s="1"/>
      <c r="K93" s="1"/>
      <c r="L93" s="1"/>
      <c r="M93" s="1"/>
      <c r="O93" s="1"/>
      <c r="P93" s="1"/>
      <c r="Q93" s="1"/>
      <c r="R93" s="1"/>
      <c r="S93" s="1"/>
      <c r="U93" s="1"/>
      <c r="V93" s="1"/>
      <c r="W93" s="1"/>
      <c r="X93" s="1"/>
      <c r="Y93" s="1"/>
      <c r="AA93" s="1"/>
      <c r="AB93" s="1"/>
      <c r="AC93" s="1"/>
      <c r="AD93" s="1"/>
      <c r="AE93" s="1"/>
      <c r="AG93" s="1"/>
      <c r="AH93" s="1"/>
      <c r="AI93" s="1"/>
      <c r="AJ93" s="1"/>
      <c r="AK93" s="1"/>
      <c r="AM93" s="1"/>
      <c r="AN93" s="1"/>
      <c r="AO93" s="1"/>
    </row>
    <row r="94" spans="2:41" x14ac:dyDescent="0.35">
      <c r="C94" s="1"/>
      <c r="D94" s="1"/>
      <c r="E94" s="1"/>
      <c r="F94" s="1"/>
      <c r="G94" s="1"/>
      <c r="I94" s="1"/>
      <c r="J94" s="1"/>
      <c r="K94" s="1"/>
      <c r="L94" s="1"/>
      <c r="M94" s="1"/>
      <c r="O94" s="1"/>
      <c r="P94" s="1"/>
      <c r="Q94" s="1"/>
      <c r="R94" s="1"/>
      <c r="S94" s="1"/>
      <c r="U94" s="1"/>
      <c r="V94" s="1"/>
      <c r="W94" s="1"/>
      <c r="X94" s="1"/>
      <c r="Y94" s="1"/>
      <c r="AA94" s="1"/>
      <c r="AB94" s="1"/>
      <c r="AC94" s="1"/>
      <c r="AD94" s="1"/>
      <c r="AE94" s="1"/>
      <c r="AG94" s="1"/>
      <c r="AH94" s="1"/>
      <c r="AI94" s="1"/>
      <c r="AJ94" s="1"/>
      <c r="AK94" s="1"/>
      <c r="AM94" s="1"/>
      <c r="AN94" s="1"/>
      <c r="AO94" s="1"/>
    </row>
    <row r="95" spans="2:41" x14ac:dyDescent="0.35">
      <c r="C95" s="1"/>
      <c r="D95" s="1"/>
      <c r="E95" s="1"/>
      <c r="F95" s="1"/>
      <c r="G95" s="1"/>
      <c r="I95" s="1"/>
      <c r="J95" s="1"/>
      <c r="K95" s="1"/>
      <c r="L95" s="1"/>
      <c r="M95" s="1"/>
      <c r="O95" s="1"/>
      <c r="P95" s="1"/>
      <c r="Q95" s="1"/>
      <c r="R95" s="1"/>
      <c r="S95" s="1"/>
      <c r="U95" s="1"/>
      <c r="V95" s="1"/>
      <c r="W95" s="1"/>
      <c r="X95" s="1"/>
      <c r="Y95" s="1"/>
      <c r="AA95" s="1"/>
      <c r="AB95" s="1"/>
      <c r="AC95" s="1"/>
      <c r="AD95" s="1"/>
      <c r="AE95" s="1"/>
      <c r="AG95" s="1"/>
      <c r="AH95" s="1"/>
      <c r="AI95" s="1"/>
      <c r="AJ95" s="1"/>
      <c r="AK95" s="1"/>
      <c r="AM95" s="1"/>
      <c r="AN95" s="1"/>
      <c r="AO95" s="1"/>
    </row>
    <row r="96" spans="2:41" x14ac:dyDescent="0.35">
      <c r="C96" s="1"/>
      <c r="D96" s="1"/>
      <c r="E96" s="1"/>
      <c r="F96" s="1"/>
      <c r="G96" s="1"/>
      <c r="I96" s="1"/>
      <c r="J96" s="1"/>
      <c r="K96" s="1"/>
      <c r="L96" s="1"/>
      <c r="M96" s="1"/>
      <c r="O96" s="1"/>
      <c r="P96" s="1"/>
      <c r="Q96" s="1"/>
      <c r="R96" s="1"/>
      <c r="S96" s="1"/>
      <c r="U96" s="1"/>
      <c r="V96" s="1"/>
      <c r="W96" s="1"/>
      <c r="X96" s="1"/>
      <c r="Y96" s="1"/>
      <c r="AA96" s="1"/>
      <c r="AB96" s="1"/>
      <c r="AC96" s="1"/>
      <c r="AD96" s="1"/>
      <c r="AE96" s="1"/>
      <c r="AG96" s="1"/>
      <c r="AH96" s="1"/>
      <c r="AI96" s="1"/>
      <c r="AJ96" s="1"/>
      <c r="AK96" s="1"/>
      <c r="AM96" s="1"/>
      <c r="AN96" s="1"/>
      <c r="AO96" s="1"/>
    </row>
    <row r="97" spans="3:41" x14ac:dyDescent="0.35">
      <c r="C97" s="1"/>
      <c r="D97" s="1"/>
      <c r="E97" s="1"/>
      <c r="F97" s="1"/>
      <c r="G97" s="1"/>
      <c r="I97" s="1"/>
      <c r="J97" s="1"/>
      <c r="K97" s="1"/>
      <c r="L97" s="1"/>
      <c r="M97" s="1"/>
      <c r="O97" s="1"/>
      <c r="P97" s="1"/>
      <c r="Q97" s="1"/>
      <c r="R97" s="1"/>
      <c r="S97" s="1"/>
      <c r="U97" s="1"/>
      <c r="V97" s="1"/>
      <c r="W97" s="1"/>
      <c r="X97" s="1"/>
      <c r="Y97" s="1"/>
      <c r="AA97" s="1"/>
      <c r="AB97" s="1"/>
      <c r="AC97" s="1"/>
      <c r="AD97" s="1"/>
      <c r="AE97" s="1"/>
      <c r="AG97" s="1"/>
      <c r="AH97" s="1"/>
      <c r="AI97" s="1"/>
      <c r="AJ97" s="1"/>
      <c r="AK97" s="1"/>
      <c r="AM97" s="1"/>
      <c r="AN97" s="1"/>
      <c r="AO97" s="1"/>
    </row>
    <row r="98" spans="3:41" x14ac:dyDescent="0.35">
      <c r="C98" s="1"/>
      <c r="D98" s="1"/>
      <c r="E98" s="1"/>
      <c r="F98" s="1"/>
      <c r="G98" s="1"/>
      <c r="I98" s="1"/>
      <c r="J98" s="1"/>
      <c r="K98" s="1"/>
      <c r="L98" s="1"/>
      <c r="M98" s="1"/>
      <c r="O98" s="1"/>
      <c r="P98" s="1"/>
      <c r="Q98" s="1"/>
      <c r="R98" s="1"/>
      <c r="S98" s="1"/>
      <c r="U98" s="1"/>
      <c r="V98" s="1"/>
      <c r="W98" s="1"/>
      <c r="X98" s="1"/>
      <c r="Y98" s="1"/>
      <c r="AA98" s="1"/>
      <c r="AB98" s="1"/>
      <c r="AC98" s="1"/>
      <c r="AD98" s="1"/>
      <c r="AE98" s="1"/>
      <c r="AG98" s="1"/>
      <c r="AH98" s="1"/>
      <c r="AI98" s="1"/>
      <c r="AJ98" s="1"/>
      <c r="AK98" s="1"/>
      <c r="AM98" s="1"/>
      <c r="AN98" s="1"/>
      <c r="AO98" s="1"/>
    </row>
    <row r="99" spans="3:41" x14ac:dyDescent="0.35">
      <c r="C99" s="1"/>
      <c r="D99" s="1"/>
      <c r="E99" s="1"/>
      <c r="F99" s="1"/>
      <c r="G99" s="1"/>
      <c r="I99" s="1"/>
      <c r="J99" s="1"/>
      <c r="K99" s="1"/>
      <c r="L99" s="1"/>
      <c r="M99" s="1"/>
      <c r="O99" s="1"/>
      <c r="P99" s="1"/>
      <c r="Q99" s="1"/>
      <c r="R99" s="1"/>
      <c r="S99" s="1"/>
      <c r="U99" s="1"/>
      <c r="V99" s="1"/>
      <c r="W99" s="1"/>
      <c r="X99" s="1"/>
      <c r="Y99" s="1"/>
      <c r="AA99" s="1"/>
      <c r="AB99" s="1"/>
      <c r="AC99" s="1"/>
      <c r="AD99" s="1"/>
      <c r="AE99" s="1"/>
      <c r="AG99" s="1"/>
      <c r="AH99" s="1"/>
      <c r="AI99" s="1"/>
      <c r="AJ99" s="1"/>
      <c r="AK99" s="1"/>
      <c r="AM99" s="1"/>
      <c r="AN99" s="1"/>
      <c r="AO99" s="1"/>
    </row>
    <row r="100" spans="3:41" x14ac:dyDescent="0.35">
      <c r="C100" s="1"/>
      <c r="D100" s="1"/>
      <c r="E100" s="1"/>
      <c r="F100" s="1"/>
      <c r="G100" s="1"/>
      <c r="I100" s="1"/>
      <c r="J100" s="1"/>
      <c r="K100" s="1"/>
      <c r="L100" s="1"/>
      <c r="M100" s="1"/>
      <c r="O100" s="1"/>
      <c r="P100" s="1"/>
      <c r="Q100" s="1"/>
      <c r="R100" s="1"/>
      <c r="S100" s="1"/>
      <c r="U100" s="1"/>
      <c r="V100" s="1"/>
      <c r="W100" s="1"/>
      <c r="X100" s="1"/>
      <c r="Y100" s="1"/>
      <c r="AA100" s="1"/>
      <c r="AB100" s="1"/>
      <c r="AC100" s="1"/>
      <c r="AD100" s="1"/>
      <c r="AE100" s="1"/>
      <c r="AG100" s="1"/>
      <c r="AH100" s="1"/>
      <c r="AI100" s="1"/>
      <c r="AJ100" s="1"/>
      <c r="AK100" s="1"/>
      <c r="AM100" s="1"/>
      <c r="AN100" s="1"/>
      <c r="AO100" s="1"/>
    </row>
    <row r="101" spans="3:41" x14ac:dyDescent="0.35">
      <c r="C101" s="1"/>
      <c r="D101" s="1"/>
      <c r="E101" s="1"/>
      <c r="F101" s="1"/>
      <c r="G101" s="1"/>
      <c r="I101" s="1"/>
      <c r="J101" s="1"/>
      <c r="K101" s="1"/>
      <c r="L101" s="1"/>
      <c r="M101" s="1"/>
      <c r="O101" s="1"/>
      <c r="P101" s="1"/>
      <c r="Q101" s="1"/>
      <c r="R101" s="1"/>
      <c r="S101" s="1"/>
      <c r="U101" s="1"/>
      <c r="V101" s="1"/>
      <c r="W101" s="1"/>
      <c r="X101" s="1"/>
      <c r="Y101" s="1"/>
      <c r="AA101" s="1"/>
      <c r="AB101" s="1"/>
      <c r="AC101" s="1"/>
      <c r="AD101" s="1"/>
      <c r="AE101" s="1"/>
      <c r="AG101" s="1"/>
      <c r="AH101" s="1"/>
      <c r="AI101" s="1"/>
      <c r="AJ101" s="1"/>
      <c r="AK101" s="1"/>
      <c r="AM101" s="1"/>
      <c r="AN101" s="1"/>
      <c r="AO101" s="1"/>
    </row>
    <row r="102" spans="3:41" x14ac:dyDescent="0.35">
      <c r="C102" s="1"/>
      <c r="D102" s="1"/>
      <c r="E102" s="1"/>
      <c r="F102" s="1"/>
      <c r="G102" s="1"/>
      <c r="I102" s="1"/>
      <c r="J102" s="1"/>
      <c r="K102" s="1"/>
      <c r="L102" s="1"/>
      <c r="M102" s="1"/>
      <c r="O102" s="1"/>
      <c r="P102" s="1"/>
      <c r="Q102" s="1"/>
      <c r="R102" s="1"/>
      <c r="S102" s="1"/>
      <c r="U102" s="1"/>
      <c r="V102" s="1"/>
      <c r="W102" s="1"/>
      <c r="X102" s="1"/>
      <c r="Y102" s="1"/>
      <c r="AA102" s="1"/>
      <c r="AB102" s="1"/>
      <c r="AC102" s="1"/>
      <c r="AD102" s="1"/>
      <c r="AE102" s="1"/>
      <c r="AG102" s="1"/>
      <c r="AH102" s="1"/>
      <c r="AI102" s="1"/>
      <c r="AJ102" s="1"/>
      <c r="AK102" s="1"/>
      <c r="AM102" s="1"/>
      <c r="AN102" s="1"/>
      <c r="AO102" s="1"/>
    </row>
    <row r="103" spans="3:41" x14ac:dyDescent="0.35">
      <c r="AM103" s="1"/>
      <c r="AN103" s="1"/>
      <c r="AO103" s="1"/>
    </row>
    <row r="104" spans="3:41" x14ac:dyDescent="0.35">
      <c r="AM104" s="1"/>
      <c r="AN104" s="1"/>
      <c r="AO104" s="1"/>
    </row>
    <row r="105" spans="3:41" x14ac:dyDescent="0.35">
      <c r="AM105" s="1"/>
      <c r="AN105" s="1"/>
      <c r="AO105" s="1"/>
    </row>
    <row r="106" spans="3:41" x14ac:dyDescent="0.35">
      <c r="AM106" s="1"/>
      <c r="AN106" s="1"/>
      <c r="AO106" s="1"/>
    </row>
    <row r="107" spans="3:41" x14ac:dyDescent="0.35">
      <c r="AM107" s="1"/>
      <c r="AN107" s="1"/>
      <c r="AO107" s="1"/>
    </row>
    <row r="108" spans="3:41" x14ac:dyDescent="0.35">
      <c r="AM108" s="1"/>
      <c r="AN108" s="1"/>
      <c r="AO108" s="1"/>
    </row>
    <row r="109" spans="3:41" x14ac:dyDescent="0.35">
      <c r="AM109" s="1"/>
      <c r="AN109" s="1"/>
      <c r="AO109" s="1"/>
    </row>
    <row r="110" spans="3:41" x14ac:dyDescent="0.35">
      <c r="AM110" s="1"/>
      <c r="AN110" s="1"/>
      <c r="AO110" s="1"/>
    </row>
    <row r="111" spans="3:41" x14ac:dyDescent="0.35">
      <c r="AM111" s="1"/>
      <c r="AN111" s="1"/>
      <c r="AO111" s="1"/>
    </row>
    <row r="112" spans="3:41" x14ac:dyDescent="0.35">
      <c r="AM112" s="1"/>
      <c r="AN112" s="1"/>
      <c r="AO112" s="1"/>
    </row>
    <row r="113" spans="39:41" x14ac:dyDescent="0.35">
      <c r="AM113" s="1"/>
      <c r="AN113" s="1"/>
      <c r="AO113" s="1"/>
    </row>
    <row r="114" spans="39:41" x14ac:dyDescent="0.35">
      <c r="AM114" s="1"/>
      <c r="AN114" s="1"/>
      <c r="AO114" s="1"/>
    </row>
    <row r="115" spans="39:41" x14ac:dyDescent="0.35">
      <c r="AM115" s="1"/>
      <c r="AN115" s="1"/>
      <c r="AO115" s="1"/>
    </row>
    <row r="116" spans="39:41" x14ac:dyDescent="0.35">
      <c r="AM116" s="1"/>
      <c r="AN116" s="1"/>
      <c r="AO116" s="1"/>
    </row>
    <row r="117" spans="39:41" x14ac:dyDescent="0.35">
      <c r="AM117" s="1"/>
      <c r="AN117" s="1"/>
      <c r="AO117" s="1"/>
    </row>
    <row r="118" spans="39:41" x14ac:dyDescent="0.35">
      <c r="AM118" s="1"/>
      <c r="AN118" s="1"/>
      <c r="AO118" s="1"/>
    </row>
    <row r="119" spans="39:41" x14ac:dyDescent="0.35">
      <c r="AM119" s="1"/>
      <c r="AN119" s="1"/>
      <c r="AO119" s="1"/>
    </row>
    <row r="120" spans="39:41" x14ac:dyDescent="0.35">
      <c r="AM120" s="1"/>
      <c r="AN120" s="1"/>
      <c r="AO120" s="1"/>
    </row>
    <row r="121" spans="39:41" x14ac:dyDescent="0.35">
      <c r="AM121" s="1"/>
      <c r="AN121" s="1"/>
      <c r="AO121" s="1"/>
    </row>
    <row r="122" spans="39:41" x14ac:dyDescent="0.35">
      <c r="AM122" s="1"/>
      <c r="AN122" s="1"/>
      <c r="AO122" s="1"/>
    </row>
    <row r="123" spans="39:41" x14ac:dyDescent="0.35">
      <c r="AM123" s="1"/>
      <c r="AN123" s="1"/>
      <c r="AO123" s="1"/>
    </row>
    <row r="124" spans="39:41" x14ac:dyDescent="0.35">
      <c r="AM124" s="1"/>
      <c r="AN124" s="1"/>
      <c r="AO124" s="1"/>
    </row>
    <row r="125" spans="39:41" x14ac:dyDescent="0.35">
      <c r="AM125" s="1"/>
      <c r="AN125" s="1"/>
      <c r="AO125" s="1"/>
    </row>
    <row r="126" spans="39:41" x14ac:dyDescent="0.35">
      <c r="AM126" s="1"/>
      <c r="AN126" s="1"/>
      <c r="AO126" s="1"/>
    </row>
    <row r="127" spans="39:41" x14ac:dyDescent="0.35">
      <c r="AM127" s="1"/>
      <c r="AN127" s="1"/>
      <c r="AO127" s="1"/>
    </row>
    <row r="128" spans="39:41" x14ac:dyDescent="0.35">
      <c r="AM128" s="1"/>
      <c r="AN128" s="1"/>
      <c r="AO128" s="1"/>
    </row>
  </sheetData>
  <mergeCells count="14">
    <mergeCell ref="AM3:AO4"/>
    <mergeCell ref="C40:G40"/>
    <mergeCell ref="I40:M40"/>
    <mergeCell ref="O40:S40"/>
    <mergeCell ref="U40:Y40"/>
    <mergeCell ref="AA40:AE40"/>
    <mergeCell ref="AG40:AK40"/>
    <mergeCell ref="C3:AK4"/>
    <mergeCell ref="C6:G6"/>
    <mergeCell ref="I6:M6"/>
    <mergeCell ref="O6:S6"/>
    <mergeCell ref="U6:Y6"/>
    <mergeCell ref="AA6:AE6"/>
    <mergeCell ref="AG6:AK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A24D-324F-4BF1-9107-FED8A50A2497}">
  <dimension ref="A1:BX282"/>
  <sheetViews>
    <sheetView zoomScale="85" zoomScaleNormal="85" workbookViewId="0">
      <selection activeCell="BE27" sqref="BE27"/>
    </sheetView>
  </sheetViews>
  <sheetFormatPr defaultColWidth="9.1796875" defaultRowHeight="14.5" x14ac:dyDescent="0.35"/>
  <cols>
    <col min="1" max="2" width="9.1796875" style="1"/>
    <col min="3" max="3" width="4" bestFit="1" customWidth="1"/>
    <col min="4" max="4" width="2.1796875" bestFit="1" customWidth="1"/>
    <col min="5" max="5" width="5.453125" customWidth="1"/>
    <col min="6" max="10" width="4" bestFit="1" customWidth="1"/>
    <col min="11" max="11" width="2" customWidth="1"/>
    <col min="12" max="12" width="4" bestFit="1" customWidth="1"/>
    <col min="13" max="13" width="2.1796875" bestFit="1" customWidth="1"/>
    <col min="14" max="14" width="3.7265625" bestFit="1" customWidth="1"/>
    <col min="15" max="18" width="3" customWidth="1"/>
    <col min="19" max="19" width="4" bestFit="1" customWidth="1"/>
    <col min="20" max="20" width="2" customWidth="1"/>
    <col min="21" max="21" width="4" bestFit="1" customWidth="1"/>
    <col min="22" max="22" width="2.1796875" bestFit="1" customWidth="1"/>
    <col min="23" max="23" width="3.7265625" bestFit="1" customWidth="1"/>
    <col min="24" max="28" width="3" customWidth="1"/>
    <col min="29" max="29" width="2" customWidth="1"/>
    <col min="30" max="30" width="4" bestFit="1" customWidth="1"/>
    <col min="31" max="31" width="2.1796875" bestFit="1" customWidth="1"/>
    <col min="32" max="32" width="3.7265625" bestFit="1" customWidth="1"/>
    <col min="33" max="37" width="3" customWidth="1"/>
    <col min="38" max="38" width="2" customWidth="1"/>
    <col min="39" max="39" width="4" bestFit="1" customWidth="1"/>
    <col min="40" max="40" width="2.1796875" bestFit="1" customWidth="1"/>
    <col min="41" max="41" width="3.7265625" bestFit="1" customWidth="1"/>
    <col min="42" max="46" width="3" customWidth="1"/>
    <col min="47" max="47" width="2" customWidth="1"/>
    <col min="48" max="48" width="4" bestFit="1" customWidth="1"/>
    <col min="49" max="49" width="2.1796875" bestFit="1" customWidth="1"/>
    <col min="50" max="50" width="3.7265625" bestFit="1" customWidth="1"/>
    <col min="51" max="55" width="3" customWidth="1"/>
    <col min="56" max="56" width="9.1796875" style="1"/>
    <col min="57" max="57" width="26.26953125" bestFit="1" customWidth="1"/>
    <col min="63" max="67" width="9.1796875" style="1"/>
    <col min="68" max="68" width="9.1796875" style="1" customWidth="1"/>
    <col min="69" max="76" width="9.1796875" style="1"/>
  </cols>
  <sheetData>
    <row r="1" spans="1:76" s="1" customFormat="1" x14ac:dyDescent="0.35"/>
    <row r="2" spans="1:76" s="1" customFormat="1" x14ac:dyDescent="0.35"/>
    <row r="3" spans="1:76" s="1" customFormat="1" ht="42" customHeight="1" x14ac:dyDescent="0.6">
      <c r="C3" s="438" t="s">
        <v>205</v>
      </c>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E3" s="258" t="s">
        <v>177</v>
      </c>
      <c r="BF3" s="150"/>
      <c r="BG3" s="150"/>
      <c r="BH3" s="150"/>
      <c r="BI3" s="150"/>
      <c r="BJ3" s="150"/>
    </row>
    <row r="4" spans="1:76" s="1" customFormat="1" ht="15.75" customHeight="1" x14ac:dyDescent="0.35">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E4" s="123"/>
      <c r="BF4" s="123"/>
      <c r="BG4" s="123"/>
      <c r="BH4" s="123"/>
      <c r="BI4" s="123"/>
      <c r="BJ4" s="123"/>
    </row>
    <row r="5" spans="1:76" s="1" customFormat="1" ht="16" thickBot="1" x14ac:dyDescent="0.4">
      <c r="D5" s="232"/>
      <c r="E5" s="233"/>
      <c r="F5" s="233"/>
      <c r="G5" s="233"/>
      <c r="H5" s="233"/>
      <c r="I5" s="233"/>
      <c r="J5" s="233"/>
      <c r="K5" s="233"/>
      <c r="M5" s="232"/>
      <c r="N5" s="233"/>
      <c r="O5" s="233"/>
      <c r="P5" s="233"/>
      <c r="Q5" s="233"/>
      <c r="R5" s="233"/>
      <c r="S5" s="233"/>
      <c r="T5" s="233"/>
      <c r="V5" s="232"/>
      <c r="W5" s="233"/>
      <c r="X5" s="233"/>
      <c r="Y5" s="233"/>
      <c r="Z5" s="233"/>
      <c r="AA5" s="233"/>
      <c r="AB5" s="233"/>
      <c r="AC5" s="233"/>
      <c r="AE5" s="232"/>
      <c r="AF5" s="233"/>
      <c r="AG5" s="233"/>
      <c r="AH5" s="233"/>
      <c r="AI5" s="233"/>
      <c r="AJ5" s="233"/>
      <c r="AK5" s="233"/>
      <c r="AL5" s="233"/>
      <c r="AN5" s="232"/>
      <c r="AO5" s="233"/>
      <c r="AP5" s="233"/>
      <c r="AQ5" s="233"/>
      <c r="AR5" s="233"/>
      <c r="AS5" s="233"/>
      <c r="AT5" s="233"/>
      <c r="AU5" s="233"/>
      <c r="AW5" s="232"/>
      <c r="AX5" s="233"/>
      <c r="AY5" s="233"/>
      <c r="AZ5" s="233"/>
      <c r="BA5" s="233"/>
      <c r="BB5" s="233"/>
      <c r="BC5" s="233"/>
    </row>
    <row r="6" spans="1:76" ht="15" customHeight="1" x14ac:dyDescent="0.35">
      <c r="C6" s="433" t="s">
        <v>116</v>
      </c>
      <c r="D6" s="434"/>
      <c r="E6" s="434"/>
      <c r="F6" s="434"/>
      <c r="G6" s="434"/>
      <c r="H6" s="434"/>
      <c r="I6" s="434"/>
      <c r="J6" s="435"/>
      <c r="K6" s="246"/>
      <c r="L6" s="433" t="s">
        <v>117</v>
      </c>
      <c r="M6" s="434"/>
      <c r="N6" s="434"/>
      <c r="O6" s="434"/>
      <c r="P6" s="434"/>
      <c r="Q6" s="434"/>
      <c r="R6" s="434"/>
      <c r="S6" s="435"/>
      <c r="T6" s="246"/>
      <c r="U6" s="433" t="s">
        <v>118</v>
      </c>
      <c r="V6" s="434"/>
      <c r="W6" s="434"/>
      <c r="X6" s="434"/>
      <c r="Y6" s="434"/>
      <c r="Z6" s="434"/>
      <c r="AA6" s="434"/>
      <c r="AB6" s="435"/>
      <c r="AC6" s="246"/>
      <c r="AD6" s="433" t="s">
        <v>119</v>
      </c>
      <c r="AE6" s="434"/>
      <c r="AF6" s="434"/>
      <c r="AG6" s="434"/>
      <c r="AH6" s="434"/>
      <c r="AI6" s="434"/>
      <c r="AJ6" s="434"/>
      <c r="AK6" s="435"/>
      <c r="AL6" s="246"/>
      <c r="AM6" s="433" t="s">
        <v>120</v>
      </c>
      <c r="AN6" s="434"/>
      <c r="AO6" s="434"/>
      <c r="AP6" s="434"/>
      <c r="AQ6" s="434"/>
      <c r="AR6" s="434"/>
      <c r="AS6" s="434"/>
      <c r="AT6" s="435"/>
      <c r="AU6" s="246"/>
      <c r="AV6" s="433" t="s">
        <v>121</v>
      </c>
      <c r="AW6" s="434"/>
      <c r="AX6" s="434"/>
      <c r="AY6" s="434"/>
      <c r="AZ6" s="434"/>
      <c r="BA6" s="434"/>
      <c r="BB6" s="434"/>
      <c r="BC6" s="435"/>
      <c r="BE6" s="3"/>
      <c r="BF6" s="112" t="s">
        <v>107</v>
      </c>
      <c r="BG6" s="112" t="s">
        <v>110</v>
      </c>
      <c r="BH6" s="112" t="s">
        <v>111</v>
      </c>
      <c r="BI6" s="112" t="s">
        <v>112</v>
      </c>
      <c r="BJ6" s="112" t="s">
        <v>113</v>
      </c>
    </row>
    <row r="7" spans="1:76" s="32" customFormat="1" ht="16" thickBot="1" x14ac:dyDescent="0.4">
      <c r="A7" s="155"/>
      <c r="B7" s="155"/>
      <c r="C7" s="311"/>
      <c r="D7" s="29"/>
      <c r="E7" s="312"/>
      <c r="F7" s="219" t="s">
        <v>122</v>
      </c>
      <c r="G7" s="219" t="s">
        <v>123</v>
      </c>
      <c r="H7" s="219" t="s">
        <v>124</v>
      </c>
      <c r="I7" s="219" t="s">
        <v>125</v>
      </c>
      <c r="J7" s="31" t="s">
        <v>126</v>
      </c>
      <c r="K7" s="155"/>
      <c r="L7" s="316"/>
      <c r="M7" s="317"/>
      <c r="N7" s="312"/>
      <c r="O7" s="256" t="s">
        <v>122</v>
      </c>
      <c r="P7" s="256" t="s">
        <v>123</v>
      </c>
      <c r="Q7" s="256" t="s">
        <v>124</v>
      </c>
      <c r="R7" s="256" t="s">
        <v>125</v>
      </c>
      <c r="S7" s="257" t="s">
        <v>126</v>
      </c>
      <c r="T7" s="155"/>
      <c r="U7" s="316"/>
      <c r="V7" s="317"/>
      <c r="W7" s="312"/>
      <c r="X7" s="256" t="s">
        <v>122</v>
      </c>
      <c r="Y7" s="256" t="s">
        <v>123</v>
      </c>
      <c r="Z7" s="256" t="s">
        <v>124</v>
      </c>
      <c r="AA7" s="256" t="s">
        <v>125</v>
      </c>
      <c r="AB7" s="257" t="s">
        <v>126</v>
      </c>
      <c r="AC7" s="155"/>
      <c r="AD7" s="316"/>
      <c r="AE7" s="317"/>
      <c r="AF7" s="312"/>
      <c r="AG7" s="256" t="s">
        <v>122</v>
      </c>
      <c r="AH7" s="256" t="s">
        <v>123</v>
      </c>
      <c r="AI7" s="256" t="s">
        <v>124</v>
      </c>
      <c r="AJ7" s="256" t="s">
        <v>125</v>
      </c>
      <c r="AK7" s="257" t="s">
        <v>126</v>
      </c>
      <c r="AL7" s="155"/>
      <c r="AM7" s="316"/>
      <c r="AN7" s="317"/>
      <c r="AO7" s="312"/>
      <c r="AP7" s="256" t="s">
        <v>122</v>
      </c>
      <c r="AQ7" s="256" t="s">
        <v>123</v>
      </c>
      <c r="AR7" s="256" t="s">
        <v>124</v>
      </c>
      <c r="AS7" s="256" t="s">
        <v>125</v>
      </c>
      <c r="AT7" s="257" t="s">
        <v>126</v>
      </c>
      <c r="AU7" s="155"/>
      <c r="AV7" s="316"/>
      <c r="AW7" s="317"/>
      <c r="AX7" s="312"/>
      <c r="AY7" s="256" t="s">
        <v>122</v>
      </c>
      <c r="AZ7" s="256" t="s">
        <v>123</v>
      </c>
      <c r="BA7" s="256" t="s">
        <v>124</v>
      </c>
      <c r="BB7" s="256" t="s">
        <v>125</v>
      </c>
      <c r="BC7" s="257" t="s">
        <v>126</v>
      </c>
      <c r="BD7" s="155"/>
      <c r="BE7" s="113"/>
      <c r="BF7" s="113"/>
      <c r="BG7" s="113"/>
      <c r="BH7" s="113"/>
      <c r="BI7" s="113"/>
      <c r="BJ7" s="113"/>
      <c r="BK7" s="155"/>
      <c r="BL7" s="155"/>
      <c r="BM7" s="155"/>
      <c r="BN7" s="155"/>
      <c r="BO7" s="155"/>
      <c r="BP7" s="155"/>
      <c r="BQ7" s="155"/>
      <c r="BR7" s="155"/>
      <c r="BS7" s="155"/>
      <c r="BT7" s="155"/>
      <c r="BU7" s="155"/>
      <c r="BV7" s="155"/>
      <c r="BW7" s="155"/>
      <c r="BX7" s="155"/>
    </row>
    <row r="8" spans="1:76" ht="15.5" x14ac:dyDescent="0.35">
      <c r="C8" s="224">
        <v>40909</v>
      </c>
      <c r="D8" s="225"/>
      <c r="E8" s="315" t="s">
        <v>153</v>
      </c>
      <c r="F8" s="226" t="s">
        <v>200</v>
      </c>
      <c r="G8" s="226" t="s">
        <v>200</v>
      </c>
      <c r="H8" s="226" t="s">
        <v>200</v>
      </c>
      <c r="I8" s="226" t="s">
        <v>200</v>
      </c>
      <c r="J8" s="260" t="s">
        <v>200</v>
      </c>
      <c r="K8" s="233"/>
      <c r="L8" s="313">
        <v>40940</v>
      </c>
      <c r="M8" s="314"/>
      <c r="N8" s="315" t="s">
        <v>146</v>
      </c>
      <c r="O8" s="307"/>
      <c r="P8" s="307"/>
      <c r="Q8" s="307"/>
      <c r="R8" s="307"/>
      <c r="S8" s="244"/>
      <c r="T8" s="233"/>
      <c r="U8" s="313">
        <v>40969</v>
      </c>
      <c r="V8" s="314"/>
      <c r="W8" s="315" t="s">
        <v>146</v>
      </c>
      <c r="X8" s="307"/>
      <c r="Y8" s="307"/>
      <c r="Z8" s="307"/>
      <c r="AA8" s="307"/>
      <c r="AB8" s="244"/>
      <c r="AC8" s="233"/>
      <c r="AD8" s="368">
        <v>41000</v>
      </c>
      <c r="AE8" s="369"/>
      <c r="AF8" s="309" t="s">
        <v>150</v>
      </c>
      <c r="AG8" s="370" t="s">
        <v>201</v>
      </c>
      <c r="AH8" s="370" t="s">
        <v>147</v>
      </c>
      <c r="AI8" s="370"/>
      <c r="AJ8" s="370" t="s">
        <v>147</v>
      </c>
      <c r="AK8" s="287" t="s">
        <v>201</v>
      </c>
      <c r="AL8" s="233"/>
      <c r="AM8" s="313">
        <v>41030</v>
      </c>
      <c r="AN8" s="372"/>
      <c r="AO8" s="315" t="s">
        <v>156</v>
      </c>
      <c r="AP8" s="307" t="s">
        <v>200</v>
      </c>
      <c r="AQ8" s="307" t="s">
        <v>200</v>
      </c>
      <c r="AR8" s="307" t="s">
        <v>200</v>
      </c>
      <c r="AS8" s="307" t="s">
        <v>200</v>
      </c>
      <c r="AT8" s="244" t="s">
        <v>200</v>
      </c>
      <c r="AU8" s="233"/>
      <c r="AV8" s="368">
        <v>41061</v>
      </c>
      <c r="AW8" s="369"/>
      <c r="AX8" s="309" t="s">
        <v>152</v>
      </c>
      <c r="AY8" s="370"/>
      <c r="AZ8" s="370" t="s">
        <v>201</v>
      </c>
      <c r="BA8" s="370" t="s">
        <v>147</v>
      </c>
      <c r="BB8" s="370" t="s">
        <v>201</v>
      </c>
      <c r="BC8" s="287" t="s">
        <v>147</v>
      </c>
      <c r="BE8" s="3" t="s">
        <v>165</v>
      </c>
      <c r="BF8" s="28">
        <f>(F76+O76+X76+AG76+AP76+AY76+F79+O79+X79+AG79+AP79+AY79)*8</f>
        <v>880</v>
      </c>
      <c r="BG8" s="28">
        <f t="shared" ref="BG8:BJ8" si="0">(G76+P76+Y76+AH76+AQ76+AZ76+G79+P79+Y79+AH79+AQ79+AZ79)*8</f>
        <v>840</v>
      </c>
      <c r="BH8" s="28">
        <f t="shared" si="0"/>
        <v>824</v>
      </c>
      <c r="BI8" s="28">
        <f t="shared" si="0"/>
        <v>880</v>
      </c>
      <c r="BJ8" s="28">
        <f t="shared" si="0"/>
        <v>816</v>
      </c>
    </row>
    <row r="9" spans="1:76" ht="15.5" x14ac:dyDescent="0.35">
      <c r="C9" s="290">
        <v>40910</v>
      </c>
      <c r="D9" s="291"/>
      <c r="E9" s="118" t="s">
        <v>156</v>
      </c>
      <c r="F9" s="236" t="s">
        <v>164</v>
      </c>
      <c r="G9" s="236" t="s">
        <v>164</v>
      </c>
      <c r="H9" s="236" t="s">
        <v>164</v>
      </c>
      <c r="I9" s="236" t="s">
        <v>164</v>
      </c>
      <c r="J9" s="292" t="s">
        <v>164</v>
      </c>
      <c r="K9" s="233"/>
      <c r="L9" s="290">
        <v>40941</v>
      </c>
      <c r="M9" s="291"/>
      <c r="N9" s="118" t="s">
        <v>152</v>
      </c>
      <c r="O9" s="236" t="s">
        <v>201</v>
      </c>
      <c r="P9" s="236" t="s">
        <v>147</v>
      </c>
      <c r="Q9" s="236"/>
      <c r="R9" s="236" t="s">
        <v>201</v>
      </c>
      <c r="S9" s="292" t="s">
        <v>147</v>
      </c>
      <c r="T9" s="233"/>
      <c r="U9" s="290">
        <v>40970</v>
      </c>
      <c r="V9" s="291"/>
      <c r="W9" s="118" t="s">
        <v>152</v>
      </c>
      <c r="X9" s="236" t="s">
        <v>147</v>
      </c>
      <c r="Y9" s="236" t="s">
        <v>201</v>
      </c>
      <c r="Z9" s="236" t="s">
        <v>147</v>
      </c>
      <c r="AA9" s="236"/>
      <c r="AB9" s="292" t="s">
        <v>201</v>
      </c>
      <c r="AC9" s="233"/>
      <c r="AD9" s="290">
        <v>41001</v>
      </c>
      <c r="AE9" s="291"/>
      <c r="AF9" s="118" t="s">
        <v>153</v>
      </c>
      <c r="AG9" s="236"/>
      <c r="AH9" s="236" t="s">
        <v>147</v>
      </c>
      <c r="AI9" s="236" t="s">
        <v>201</v>
      </c>
      <c r="AJ9" s="236" t="s">
        <v>147</v>
      </c>
      <c r="AK9" s="292" t="s">
        <v>201</v>
      </c>
      <c r="AL9" s="233"/>
      <c r="AM9" s="290">
        <v>41031</v>
      </c>
      <c r="AN9" s="291"/>
      <c r="AO9" s="118" t="s">
        <v>151</v>
      </c>
      <c r="AP9" s="236" t="s">
        <v>201</v>
      </c>
      <c r="AQ9" s="236" t="s">
        <v>147</v>
      </c>
      <c r="AR9" s="236" t="s">
        <v>147</v>
      </c>
      <c r="AS9" s="236" t="s">
        <v>201</v>
      </c>
      <c r="AT9" s="292"/>
      <c r="AU9" s="233"/>
      <c r="AV9" s="290">
        <v>41062</v>
      </c>
      <c r="AW9" s="291"/>
      <c r="AX9" s="118" t="s">
        <v>155</v>
      </c>
      <c r="AY9" s="236" t="s">
        <v>201</v>
      </c>
      <c r="AZ9" s="236" t="s">
        <v>201</v>
      </c>
      <c r="BA9" s="236" t="s">
        <v>147</v>
      </c>
      <c r="BB9" s="236"/>
      <c r="BC9" s="292" t="s">
        <v>147</v>
      </c>
      <c r="BE9" s="3" t="s">
        <v>160</v>
      </c>
      <c r="BF9" s="28">
        <f t="shared" ref="BF9:BF10" si="1">(F77+O77+X77+AG77+AP77+AY77+F80+O80+X80+AG80+AP80+AY80)*8</f>
        <v>840</v>
      </c>
      <c r="BG9" s="28">
        <f t="shared" ref="BG9:BG10" si="2">(G77+P77+Y77+AH77+AQ77+AZ77+G80+P80+Y80+AH80+AQ80+AZ80)*8</f>
        <v>880</v>
      </c>
      <c r="BH9" s="28">
        <f t="shared" ref="BH9:BH10" si="3">(H77+Q77+Z77+AI77+AR77+BA77+H80+Q80+Z80+AI80+AR80+BA80)*8</f>
        <v>896</v>
      </c>
      <c r="BI9" s="28">
        <f t="shared" ref="BI9:BI10" si="4">(I77+R77+AA77+AJ77+AS77+BB77+I80+R80+AA80+AJ80+AS80+BB80)*8</f>
        <v>832</v>
      </c>
      <c r="BJ9" s="28">
        <f t="shared" ref="BJ9:BJ10" si="5">(J77+S77+AB77+AK77+AT77+BC77+J80+S80+AB80+AK80+AT80+BC80)*8</f>
        <v>896</v>
      </c>
    </row>
    <row r="10" spans="1:76" ht="15.5" x14ac:dyDescent="0.35">
      <c r="C10" s="290">
        <v>40911</v>
      </c>
      <c r="D10" s="291"/>
      <c r="E10" s="118" t="s">
        <v>151</v>
      </c>
      <c r="F10" s="236" t="s">
        <v>164</v>
      </c>
      <c r="G10" s="236"/>
      <c r="H10" s="236" t="s">
        <v>164</v>
      </c>
      <c r="I10" s="236" t="s">
        <v>164</v>
      </c>
      <c r="J10" s="292"/>
      <c r="K10" s="233"/>
      <c r="L10" s="290">
        <v>40942</v>
      </c>
      <c r="M10" s="291"/>
      <c r="N10" s="118" t="s">
        <v>155</v>
      </c>
      <c r="O10" s="236"/>
      <c r="P10" s="236" t="s">
        <v>147</v>
      </c>
      <c r="Q10" s="236" t="s">
        <v>201</v>
      </c>
      <c r="R10" s="236" t="s">
        <v>201</v>
      </c>
      <c r="S10" s="292" t="s">
        <v>147</v>
      </c>
      <c r="T10" s="233"/>
      <c r="U10" s="290">
        <v>40971</v>
      </c>
      <c r="V10" s="291"/>
      <c r="W10" s="118" t="s">
        <v>155</v>
      </c>
      <c r="X10" s="236" t="s">
        <v>147</v>
      </c>
      <c r="Y10" s="236"/>
      <c r="Z10" s="236"/>
      <c r="AA10" s="236" t="s">
        <v>201</v>
      </c>
      <c r="AB10" s="292" t="s">
        <v>201</v>
      </c>
      <c r="AC10" s="233"/>
      <c r="AD10" s="220">
        <v>41002</v>
      </c>
      <c r="AE10" s="221"/>
      <c r="AF10" s="310" t="s">
        <v>156</v>
      </c>
      <c r="AG10" s="222" t="s">
        <v>200</v>
      </c>
      <c r="AH10" s="222" t="s">
        <v>200</v>
      </c>
      <c r="AI10" s="222" t="s">
        <v>200</v>
      </c>
      <c r="AJ10" s="222" t="s">
        <v>200</v>
      </c>
      <c r="AK10" s="243" t="s">
        <v>200</v>
      </c>
      <c r="AL10" s="233"/>
      <c r="AM10" s="220">
        <v>41032</v>
      </c>
      <c r="AN10" s="227"/>
      <c r="AO10" s="310" t="s">
        <v>146</v>
      </c>
      <c r="AP10" s="222"/>
      <c r="AQ10" s="222"/>
      <c r="AR10" s="222"/>
      <c r="AS10" s="222"/>
      <c r="AT10" s="243"/>
      <c r="AU10" s="233"/>
      <c r="AV10" s="290">
        <v>41063</v>
      </c>
      <c r="AW10" s="291"/>
      <c r="AX10" s="118" t="s">
        <v>150</v>
      </c>
      <c r="AY10" s="236" t="s">
        <v>201</v>
      </c>
      <c r="AZ10" s="236" t="s">
        <v>201</v>
      </c>
      <c r="BA10" s="236" t="s">
        <v>147</v>
      </c>
      <c r="BB10" s="236"/>
      <c r="BC10" s="292" t="s">
        <v>147</v>
      </c>
      <c r="BE10" s="3" t="s">
        <v>161</v>
      </c>
      <c r="BF10" s="28">
        <f t="shared" si="1"/>
        <v>0</v>
      </c>
      <c r="BG10" s="28">
        <f t="shared" si="2"/>
        <v>0</v>
      </c>
      <c r="BH10" s="28">
        <f t="shared" si="3"/>
        <v>0</v>
      </c>
      <c r="BI10" s="28">
        <f t="shared" si="4"/>
        <v>0</v>
      </c>
      <c r="BJ10" s="28">
        <f t="shared" si="5"/>
        <v>0</v>
      </c>
    </row>
    <row r="11" spans="1:76" ht="15.5" x14ac:dyDescent="0.35">
      <c r="C11" s="220">
        <v>40912</v>
      </c>
      <c r="D11" s="227"/>
      <c r="E11" s="310" t="s">
        <v>146</v>
      </c>
      <c r="F11" s="222"/>
      <c r="G11" s="222"/>
      <c r="H11" s="222"/>
      <c r="I11" s="222"/>
      <c r="J11" s="243"/>
      <c r="K11" s="233"/>
      <c r="L11" s="290">
        <v>40943</v>
      </c>
      <c r="M11" s="291"/>
      <c r="N11" s="118" t="s">
        <v>150</v>
      </c>
      <c r="O11" s="236"/>
      <c r="P11" s="236" t="s">
        <v>147</v>
      </c>
      <c r="Q11" s="236" t="s">
        <v>201</v>
      </c>
      <c r="R11" s="236" t="s">
        <v>201</v>
      </c>
      <c r="S11" s="292" t="s">
        <v>147</v>
      </c>
      <c r="T11" s="233"/>
      <c r="U11" s="290">
        <v>40972</v>
      </c>
      <c r="V11" s="291"/>
      <c r="W11" s="118" t="s">
        <v>150</v>
      </c>
      <c r="X11" s="236" t="s">
        <v>147</v>
      </c>
      <c r="Y11" s="236"/>
      <c r="Z11" s="236" t="s">
        <v>201</v>
      </c>
      <c r="AA11" s="236" t="s">
        <v>201</v>
      </c>
      <c r="AB11" s="292" t="s">
        <v>201</v>
      </c>
      <c r="AC11" s="233"/>
      <c r="AD11" s="290">
        <v>41003</v>
      </c>
      <c r="AE11" s="291"/>
      <c r="AF11" s="118" t="s">
        <v>151</v>
      </c>
      <c r="AG11" s="236" t="s">
        <v>147</v>
      </c>
      <c r="AH11" s="236" t="s">
        <v>147</v>
      </c>
      <c r="AI11" s="236" t="s">
        <v>164</v>
      </c>
      <c r="AJ11" s="236"/>
      <c r="AK11" s="292" t="s">
        <v>201</v>
      </c>
      <c r="AL11" s="233"/>
      <c r="AM11" s="290">
        <v>41033</v>
      </c>
      <c r="AN11" s="291"/>
      <c r="AO11" s="118" t="s">
        <v>152</v>
      </c>
      <c r="AP11" s="236" t="s">
        <v>201</v>
      </c>
      <c r="AQ11" s="236" t="s">
        <v>147</v>
      </c>
      <c r="AR11" s="236" t="s">
        <v>201</v>
      </c>
      <c r="AS11" s="236" t="s">
        <v>147</v>
      </c>
      <c r="AT11" s="292"/>
      <c r="AU11" s="233"/>
      <c r="AV11" s="290">
        <v>41064</v>
      </c>
      <c r="AW11" s="291"/>
      <c r="AX11" s="118" t="s">
        <v>153</v>
      </c>
      <c r="AY11" s="236" t="s">
        <v>201</v>
      </c>
      <c r="AZ11" s="236"/>
      <c r="BA11" s="236" t="s">
        <v>147</v>
      </c>
      <c r="BB11" s="236" t="s">
        <v>201</v>
      </c>
      <c r="BC11" s="292" t="s">
        <v>147</v>
      </c>
      <c r="BE11" s="3"/>
      <c r="BF11" s="113"/>
      <c r="BG11" s="113"/>
      <c r="BH11" s="113"/>
      <c r="BI11" s="113"/>
      <c r="BJ11" s="113"/>
    </row>
    <row r="12" spans="1:76" ht="15.5" x14ac:dyDescent="0.35">
      <c r="C12" s="290">
        <v>40913</v>
      </c>
      <c r="D12" s="291"/>
      <c r="E12" s="118" t="s">
        <v>152</v>
      </c>
      <c r="F12" s="236" t="s">
        <v>164</v>
      </c>
      <c r="G12" s="236"/>
      <c r="H12" s="236" t="s">
        <v>164</v>
      </c>
      <c r="I12" s="236" t="s">
        <v>164</v>
      </c>
      <c r="J12" s="292" t="s">
        <v>164</v>
      </c>
      <c r="K12" s="233"/>
      <c r="L12" s="290">
        <v>40944</v>
      </c>
      <c r="M12" s="291"/>
      <c r="N12" s="118" t="s">
        <v>153</v>
      </c>
      <c r="O12" s="236" t="s">
        <v>201</v>
      </c>
      <c r="P12" s="236" t="s">
        <v>147</v>
      </c>
      <c r="Q12" s="236" t="s">
        <v>201</v>
      </c>
      <c r="R12" s="236"/>
      <c r="S12" s="292" t="s">
        <v>147</v>
      </c>
      <c r="T12" s="233"/>
      <c r="U12" s="290">
        <v>40973</v>
      </c>
      <c r="V12" s="291"/>
      <c r="W12" s="118" t="s">
        <v>153</v>
      </c>
      <c r="X12" s="236" t="s">
        <v>147</v>
      </c>
      <c r="Y12" s="236" t="s">
        <v>201</v>
      </c>
      <c r="Z12" s="236" t="s">
        <v>147</v>
      </c>
      <c r="AA12" s="236" t="s">
        <v>201</v>
      </c>
      <c r="AB12" s="292"/>
      <c r="AC12" s="233"/>
      <c r="AD12" s="220">
        <v>41004</v>
      </c>
      <c r="AE12" s="227"/>
      <c r="AF12" s="310" t="s">
        <v>146</v>
      </c>
      <c r="AG12" s="222"/>
      <c r="AH12" s="222"/>
      <c r="AI12" s="222"/>
      <c r="AJ12" s="222"/>
      <c r="AK12" s="243"/>
      <c r="AL12" s="233"/>
      <c r="AM12" s="290">
        <v>41034</v>
      </c>
      <c r="AN12" s="291"/>
      <c r="AO12" s="118" t="s">
        <v>155</v>
      </c>
      <c r="AP12" s="236" t="s">
        <v>201</v>
      </c>
      <c r="AQ12" s="236" t="s">
        <v>147</v>
      </c>
      <c r="AR12" s="236"/>
      <c r="AS12" s="236" t="s">
        <v>147</v>
      </c>
      <c r="AT12" s="292" t="s">
        <v>201</v>
      </c>
      <c r="AU12" s="233"/>
      <c r="AV12" s="290">
        <v>41065</v>
      </c>
      <c r="AW12" s="291"/>
      <c r="AX12" s="118" t="s">
        <v>156</v>
      </c>
      <c r="AY12" s="236" t="s">
        <v>201</v>
      </c>
      <c r="AZ12" s="236" t="s">
        <v>147</v>
      </c>
      <c r="BA12" s="236"/>
      <c r="BB12" s="236" t="s">
        <v>201</v>
      </c>
      <c r="BC12" s="292" t="s">
        <v>147</v>
      </c>
      <c r="BE12" s="3" t="s">
        <v>166</v>
      </c>
      <c r="BF12" s="28">
        <f>SUM(BF8:BF11)</f>
        <v>1720</v>
      </c>
      <c r="BG12" s="28">
        <f>SUM(BG8:BG11)</f>
        <v>1720</v>
      </c>
      <c r="BH12" s="28">
        <f>SUM(BH8:BH11)</f>
        <v>1720</v>
      </c>
      <c r="BI12" s="28">
        <f>SUM(BI8:BI11)</f>
        <v>1712</v>
      </c>
      <c r="BJ12" s="28">
        <f>SUM(BJ8:BJ11)</f>
        <v>1712</v>
      </c>
    </row>
    <row r="13" spans="1:76" ht="15.5" x14ac:dyDescent="0.35">
      <c r="C13" s="220">
        <v>40914</v>
      </c>
      <c r="D13" s="221"/>
      <c r="E13" s="310" t="s">
        <v>155</v>
      </c>
      <c r="F13" s="222" t="s">
        <v>200</v>
      </c>
      <c r="G13" s="222" t="s">
        <v>200</v>
      </c>
      <c r="H13" s="222" t="s">
        <v>200</v>
      </c>
      <c r="I13" s="222" t="s">
        <v>200</v>
      </c>
      <c r="J13" s="243" t="s">
        <v>200</v>
      </c>
      <c r="K13" s="233"/>
      <c r="L13" s="290">
        <v>40945</v>
      </c>
      <c r="M13" s="291"/>
      <c r="N13" s="118" t="s">
        <v>156</v>
      </c>
      <c r="O13" s="236" t="s">
        <v>201</v>
      </c>
      <c r="P13" s="236" t="s">
        <v>147</v>
      </c>
      <c r="Q13" s="236" t="s">
        <v>201</v>
      </c>
      <c r="R13" s="236" t="s">
        <v>147</v>
      </c>
      <c r="S13" s="292"/>
      <c r="T13" s="233"/>
      <c r="U13" s="290">
        <v>40974</v>
      </c>
      <c r="V13" s="291"/>
      <c r="W13" s="118" t="s">
        <v>156</v>
      </c>
      <c r="X13" s="236"/>
      <c r="Y13" s="236" t="s">
        <v>201</v>
      </c>
      <c r="Z13" s="236" t="s">
        <v>201</v>
      </c>
      <c r="AA13" s="236" t="s">
        <v>201</v>
      </c>
      <c r="AB13" s="292" t="s">
        <v>147</v>
      </c>
      <c r="AC13" s="233"/>
      <c r="AD13" s="220">
        <v>41005</v>
      </c>
      <c r="AE13" s="227"/>
      <c r="AF13" s="310" t="s">
        <v>152</v>
      </c>
      <c r="AG13" s="222" t="s">
        <v>200</v>
      </c>
      <c r="AH13" s="222" t="s">
        <v>200</v>
      </c>
      <c r="AI13" s="222" t="s">
        <v>200</v>
      </c>
      <c r="AJ13" s="222" t="s">
        <v>200</v>
      </c>
      <c r="AK13" s="243" t="s">
        <v>200</v>
      </c>
      <c r="AL13" s="233"/>
      <c r="AM13" s="290">
        <v>41035</v>
      </c>
      <c r="AN13" s="293"/>
      <c r="AO13" s="118" t="s">
        <v>150</v>
      </c>
      <c r="AP13" s="236" t="s">
        <v>201</v>
      </c>
      <c r="AQ13" s="236" t="s">
        <v>147</v>
      </c>
      <c r="AR13" s="236"/>
      <c r="AS13" s="236" t="s">
        <v>147</v>
      </c>
      <c r="AT13" s="292" t="s">
        <v>201</v>
      </c>
      <c r="AU13" s="233"/>
      <c r="AV13" s="290">
        <v>41066</v>
      </c>
      <c r="AW13" s="293"/>
      <c r="AX13" s="118" t="s">
        <v>151</v>
      </c>
      <c r="AY13" s="236" t="s">
        <v>201</v>
      </c>
      <c r="AZ13" s="236" t="s">
        <v>147</v>
      </c>
      <c r="BA13" s="236" t="s">
        <v>147</v>
      </c>
      <c r="BB13" s="236" t="s">
        <v>201</v>
      </c>
      <c r="BC13" s="292"/>
      <c r="BE13" s="3" t="s">
        <v>167</v>
      </c>
      <c r="BF13" s="28">
        <v>1716</v>
      </c>
      <c r="BG13" s="28">
        <v>1716</v>
      </c>
      <c r="BH13" s="28">
        <v>1716</v>
      </c>
      <c r="BI13" s="28">
        <v>1716</v>
      </c>
      <c r="BJ13" s="28">
        <v>1716</v>
      </c>
    </row>
    <row r="14" spans="1:76" ht="15.5" x14ac:dyDescent="0.35">
      <c r="C14" s="290">
        <v>40915</v>
      </c>
      <c r="D14" s="291"/>
      <c r="E14" s="118" t="s">
        <v>150</v>
      </c>
      <c r="F14" s="236" t="s">
        <v>147</v>
      </c>
      <c r="G14" s="236" t="s">
        <v>201</v>
      </c>
      <c r="H14" s="236" t="s">
        <v>201</v>
      </c>
      <c r="I14" s="236" t="s">
        <v>147</v>
      </c>
      <c r="J14" s="292"/>
      <c r="K14" s="233"/>
      <c r="L14" s="290">
        <v>40946</v>
      </c>
      <c r="M14" s="291"/>
      <c r="N14" s="118" t="s">
        <v>151</v>
      </c>
      <c r="O14" s="236" t="s">
        <v>201</v>
      </c>
      <c r="P14" s="236"/>
      <c r="Q14" s="236" t="s">
        <v>201</v>
      </c>
      <c r="R14" s="236" t="s">
        <v>147</v>
      </c>
      <c r="S14" s="292" t="s">
        <v>147</v>
      </c>
      <c r="T14" s="233"/>
      <c r="U14" s="290">
        <v>40975</v>
      </c>
      <c r="V14" s="291"/>
      <c r="W14" s="118" t="s">
        <v>151</v>
      </c>
      <c r="X14" s="236" t="s">
        <v>147</v>
      </c>
      <c r="Y14" s="236" t="s">
        <v>201</v>
      </c>
      <c r="Z14" s="236"/>
      <c r="AA14" s="236" t="s">
        <v>201</v>
      </c>
      <c r="AB14" s="292" t="s">
        <v>147</v>
      </c>
      <c r="AC14" s="233"/>
      <c r="AD14" s="290">
        <v>41006</v>
      </c>
      <c r="AE14" s="291"/>
      <c r="AF14" s="118" t="s">
        <v>155</v>
      </c>
      <c r="AG14" s="236" t="s">
        <v>147</v>
      </c>
      <c r="AH14" s="236"/>
      <c r="AI14" s="236" t="s">
        <v>147</v>
      </c>
      <c r="AJ14" s="236" t="s">
        <v>201</v>
      </c>
      <c r="AK14" s="292" t="s">
        <v>201</v>
      </c>
      <c r="AL14" s="233"/>
      <c r="AM14" s="290">
        <v>41036</v>
      </c>
      <c r="AN14" s="291"/>
      <c r="AO14" s="118" t="s">
        <v>153</v>
      </c>
      <c r="AP14" s="236"/>
      <c r="AQ14" s="236" t="s">
        <v>147</v>
      </c>
      <c r="AR14" s="236" t="s">
        <v>201</v>
      </c>
      <c r="AS14" s="236" t="s">
        <v>147</v>
      </c>
      <c r="AT14" s="292" t="s">
        <v>201</v>
      </c>
      <c r="AU14" s="233"/>
      <c r="AV14" s="220">
        <v>41067</v>
      </c>
      <c r="AW14" s="227"/>
      <c r="AX14" s="310" t="s">
        <v>146</v>
      </c>
      <c r="AY14" s="222"/>
      <c r="AZ14" s="222"/>
      <c r="BA14" s="222"/>
      <c r="BB14" s="222"/>
      <c r="BC14" s="243"/>
      <c r="BE14" s="3"/>
      <c r="BF14" s="3"/>
      <c r="BG14" s="3"/>
      <c r="BH14" s="3"/>
      <c r="BI14" s="3"/>
      <c r="BJ14" s="3"/>
    </row>
    <row r="15" spans="1:76" ht="15.5" x14ac:dyDescent="0.35">
      <c r="C15" s="290">
        <v>40916</v>
      </c>
      <c r="D15" s="291"/>
      <c r="E15" s="118" t="s">
        <v>153</v>
      </c>
      <c r="F15" s="236" t="s">
        <v>147</v>
      </c>
      <c r="G15" s="236" t="s">
        <v>201</v>
      </c>
      <c r="H15" s="236"/>
      <c r="I15" s="236" t="s">
        <v>147</v>
      </c>
      <c r="J15" s="292" t="s">
        <v>201</v>
      </c>
      <c r="K15" s="233"/>
      <c r="L15" s="220">
        <v>40947</v>
      </c>
      <c r="M15" s="227"/>
      <c r="N15" s="310" t="s">
        <v>146</v>
      </c>
      <c r="O15" s="222"/>
      <c r="P15" s="222"/>
      <c r="Q15" s="222"/>
      <c r="R15" s="222"/>
      <c r="S15" s="243"/>
      <c r="T15" s="233"/>
      <c r="U15" s="220">
        <v>40976</v>
      </c>
      <c r="V15" s="227"/>
      <c r="W15" s="310" t="s">
        <v>146</v>
      </c>
      <c r="X15" s="222"/>
      <c r="Y15" s="222"/>
      <c r="Z15" s="222"/>
      <c r="AA15" s="222"/>
      <c r="AB15" s="243"/>
      <c r="AC15" s="233"/>
      <c r="AD15" s="290">
        <v>41007</v>
      </c>
      <c r="AE15" s="291"/>
      <c r="AF15" s="118" t="s">
        <v>150</v>
      </c>
      <c r="AG15" s="236" t="s">
        <v>147</v>
      </c>
      <c r="AH15" s="236"/>
      <c r="AI15" s="236" t="s">
        <v>147</v>
      </c>
      <c r="AJ15" s="236" t="s">
        <v>201</v>
      </c>
      <c r="AK15" s="292" t="s">
        <v>201</v>
      </c>
      <c r="AL15" s="233"/>
      <c r="AM15" s="290">
        <v>41037</v>
      </c>
      <c r="AN15" s="291"/>
      <c r="AO15" s="118" t="s">
        <v>156</v>
      </c>
      <c r="AP15" s="236" t="s">
        <v>147</v>
      </c>
      <c r="AQ15" s="236"/>
      <c r="AR15" s="236" t="s">
        <v>201</v>
      </c>
      <c r="AS15" s="236" t="s">
        <v>147</v>
      </c>
      <c r="AT15" s="292" t="s">
        <v>201</v>
      </c>
      <c r="AU15" s="233"/>
      <c r="AV15" s="290">
        <v>41068</v>
      </c>
      <c r="AW15" s="291"/>
      <c r="AX15" s="118" t="s">
        <v>152</v>
      </c>
      <c r="AY15" s="236" t="s">
        <v>201</v>
      </c>
      <c r="AZ15" s="236" t="s">
        <v>147</v>
      </c>
      <c r="BA15" s="236" t="s">
        <v>201</v>
      </c>
      <c r="BB15" s="236" t="s">
        <v>147</v>
      </c>
      <c r="BC15" s="292"/>
      <c r="BE15" s="3" t="s">
        <v>168</v>
      </c>
      <c r="BF15" s="28">
        <f>BF13/8</f>
        <v>214.5</v>
      </c>
      <c r="BG15" s="28">
        <f t="shared" ref="BG15:BJ15" si="6">BG13/8</f>
        <v>214.5</v>
      </c>
      <c r="BH15" s="28">
        <f t="shared" si="6"/>
        <v>214.5</v>
      </c>
      <c r="BI15" s="28">
        <f t="shared" si="6"/>
        <v>214.5</v>
      </c>
      <c r="BJ15" s="28">
        <f t="shared" si="6"/>
        <v>214.5</v>
      </c>
    </row>
    <row r="16" spans="1:76" ht="15.5" x14ac:dyDescent="0.35">
      <c r="C16" s="290">
        <v>40917</v>
      </c>
      <c r="D16" s="291"/>
      <c r="E16" s="118" t="s">
        <v>156</v>
      </c>
      <c r="F16" s="236" t="s">
        <v>147</v>
      </c>
      <c r="G16" s="236" t="s">
        <v>201</v>
      </c>
      <c r="H16" s="236" t="s">
        <v>147</v>
      </c>
      <c r="I16" s="236"/>
      <c r="J16" s="292" t="s">
        <v>201</v>
      </c>
      <c r="K16" s="233"/>
      <c r="L16" s="290">
        <v>40948</v>
      </c>
      <c r="M16" s="291"/>
      <c r="N16" s="118" t="s">
        <v>152</v>
      </c>
      <c r="O16" s="236" t="s">
        <v>147</v>
      </c>
      <c r="P16" s="236"/>
      <c r="Q16" s="236" t="s">
        <v>201</v>
      </c>
      <c r="R16" s="236" t="s">
        <v>147</v>
      </c>
      <c r="S16" s="292" t="s">
        <v>201</v>
      </c>
      <c r="T16" s="233"/>
      <c r="U16" s="290">
        <v>40977</v>
      </c>
      <c r="V16" s="291"/>
      <c r="W16" s="118" t="s">
        <v>152</v>
      </c>
      <c r="X16" s="236" t="s">
        <v>201</v>
      </c>
      <c r="Y16" s="236" t="s">
        <v>147</v>
      </c>
      <c r="Z16" s="236"/>
      <c r="AA16" s="236" t="s">
        <v>201</v>
      </c>
      <c r="AB16" s="292" t="s">
        <v>147</v>
      </c>
      <c r="AC16" s="233"/>
      <c r="AD16" s="290">
        <v>41008</v>
      </c>
      <c r="AE16" s="291"/>
      <c r="AF16" s="118" t="s">
        <v>153</v>
      </c>
      <c r="AG16" s="236" t="s">
        <v>147</v>
      </c>
      <c r="AH16" s="236" t="s">
        <v>201</v>
      </c>
      <c r="AI16" s="236" t="s">
        <v>147</v>
      </c>
      <c r="AJ16" s="236" t="s">
        <v>201</v>
      </c>
      <c r="AK16" s="292"/>
      <c r="AL16" s="233"/>
      <c r="AM16" s="290">
        <v>41038</v>
      </c>
      <c r="AN16" s="291"/>
      <c r="AO16" s="118" t="s">
        <v>151</v>
      </c>
      <c r="AP16" s="236" t="s">
        <v>147</v>
      </c>
      <c r="AQ16" s="236" t="s">
        <v>147</v>
      </c>
      <c r="AR16" s="236" t="s">
        <v>201</v>
      </c>
      <c r="AS16" s="236"/>
      <c r="AT16" s="292" t="s">
        <v>201</v>
      </c>
      <c r="AU16" s="233"/>
      <c r="AV16" s="290">
        <v>41069</v>
      </c>
      <c r="AW16" s="291"/>
      <c r="AX16" s="118" t="s">
        <v>155</v>
      </c>
      <c r="AY16" s="236" t="s">
        <v>201</v>
      </c>
      <c r="AZ16" s="236" t="s">
        <v>147</v>
      </c>
      <c r="BA16" s="236"/>
      <c r="BB16" s="236" t="s">
        <v>147</v>
      </c>
      <c r="BC16" s="292" t="s">
        <v>201</v>
      </c>
      <c r="BE16" s="3"/>
      <c r="BF16" s="3"/>
      <c r="BG16" s="3"/>
      <c r="BH16" s="3"/>
      <c r="BI16" s="3"/>
      <c r="BJ16" s="3"/>
    </row>
    <row r="17" spans="3:62" ht="15.5" x14ac:dyDescent="0.35">
      <c r="C17" s="290">
        <v>40918</v>
      </c>
      <c r="D17" s="291"/>
      <c r="E17" s="118" t="s">
        <v>151</v>
      </c>
      <c r="F17" s="236"/>
      <c r="G17" s="236" t="s">
        <v>201</v>
      </c>
      <c r="H17" s="236" t="s">
        <v>147</v>
      </c>
      <c r="I17" s="236" t="s">
        <v>147</v>
      </c>
      <c r="J17" s="292" t="s">
        <v>201</v>
      </c>
      <c r="K17" s="233"/>
      <c r="L17" s="290">
        <v>40949</v>
      </c>
      <c r="M17" s="291"/>
      <c r="N17" s="118" t="s">
        <v>155</v>
      </c>
      <c r="O17" s="236" t="s">
        <v>147</v>
      </c>
      <c r="P17" s="236" t="s">
        <v>201</v>
      </c>
      <c r="Q17" s="236" t="s">
        <v>201</v>
      </c>
      <c r="R17" s="236" t="s">
        <v>147</v>
      </c>
      <c r="S17" s="292"/>
      <c r="T17" s="233"/>
      <c r="U17" s="290">
        <v>40978</v>
      </c>
      <c r="V17" s="291"/>
      <c r="W17" s="118" t="s">
        <v>155</v>
      </c>
      <c r="X17" s="236"/>
      <c r="Y17" s="236" t="s">
        <v>147</v>
      </c>
      <c r="Z17" s="236" t="s">
        <v>201</v>
      </c>
      <c r="AA17" s="236" t="s">
        <v>201</v>
      </c>
      <c r="AB17" s="292" t="s">
        <v>147</v>
      </c>
      <c r="AC17" s="233"/>
      <c r="AD17" s="290">
        <v>41009</v>
      </c>
      <c r="AE17" s="291"/>
      <c r="AF17" s="118" t="s">
        <v>156</v>
      </c>
      <c r="AG17" s="236"/>
      <c r="AH17" s="236" t="s">
        <v>201</v>
      </c>
      <c r="AI17" s="236" t="s">
        <v>147</v>
      </c>
      <c r="AJ17" s="236" t="s">
        <v>201</v>
      </c>
      <c r="AK17" s="292" t="s">
        <v>147</v>
      </c>
      <c r="AL17" s="233"/>
      <c r="AM17" s="220">
        <v>41039</v>
      </c>
      <c r="AN17" s="227"/>
      <c r="AO17" s="310" t="s">
        <v>146</v>
      </c>
      <c r="AP17" s="222"/>
      <c r="AQ17" s="222"/>
      <c r="AR17" s="222"/>
      <c r="AS17" s="222"/>
      <c r="AT17" s="243"/>
      <c r="AU17" s="233"/>
      <c r="AV17" s="290">
        <v>41070</v>
      </c>
      <c r="AW17" s="291"/>
      <c r="AX17" s="118" t="s">
        <v>150</v>
      </c>
      <c r="AY17" s="236" t="s">
        <v>201</v>
      </c>
      <c r="AZ17" s="236" t="s">
        <v>147</v>
      </c>
      <c r="BA17" s="236"/>
      <c r="BB17" s="236" t="s">
        <v>147</v>
      </c>
      <c r="BC17" s="292" t="s">
        <v>201</v>
      </c>
      <c r="BE17" s="3" t="s">
        <v>31</v>
      </c>
      <c r="BF17" s="28">
        <f>COUNTIF(O8:O72,"AP")+COUNTIF(X8:X72,"AP")+COUNTIF(AG8:AG72,"AP")+COUNTIF(AP8:AP72,"AP")+COUNTIF(AY8:AY72,"AP")+COUNTIF(F8:F72,"AP")</f>
        <v>9</v>
      </c>
      <c r="BG17" s="28">
        <f t="shared" ref="BG17:BJ17" si="7">COUNTIF(P8:P72,"AP")+COUNTIF(Y8:Y72,"AP")+COUNTIF(AH8:AH72,"AP")+COUNTIF(AQ8:AQ72,"AP")+COUNTIF(AZ8:AZ72,"AP")+COUNTIF(G8:G72,"AP")</f>
        <v>9</v>
      </c>
      <c r="BH17" s="28">
        <f t="shared" si="7"/>
        <v>9</v>
      </c>
      <c r="BI17" s="28">
        <f>COUNTIF(R8:R72,"AP")+COUNTIF(AA8:AA72,"AP")+COUNTIF(AJ8:AJ72,"AP")+COUNTIF(AS8:AS72,"AP")+COUNTIF(BB8:BB72,"AP")+COUNTIF(I8:I72,"AP")</f>
        <v>9</v>
      </c>
      <c r="BJ17" s="28">
        <f t="shared" si="7"/>
        <v>9</v>
      </c>
    </row>
    <row r="18" spans="3:62" ht="15.5" x14ac:dyDescent="0.35">
      <c r="C18" s="220">
        <v>40919</v>
      </c>
      <c r="D18" s="227"/>
      <c r="E18" s="310" t="s">
        <v>146</v>
      </c>
      <c r="F18" s="222"/>
      <c r="G18" s="222"/>
      <c r="H18" s="222"/>
      <c r="I18" s="222"/>
      <c r="J18" s="243"/>
      <c r="K18" s="233"/>
      <c r="L18" s="290">
        <v>40950</v>
      </c>
      <c r="M18" s="291"/>
      <c r="N18" s="118" t="s">
        <v>150</v>
      </c>
      <c r="O18" s="236" t="s">
        <v>147</v>
      </c>
      <c r="P18" s="236" t="s">
        <v>201</v>
      </c>
      <c r="Q18" s="236" t="s">
        <v>201</v>
      </c>
      <c r="R18" s="236" t="s">
        <v>147</v>
      </c>
      <c r="S18" s="292"/>
      <c r="T18" s="233"/>
      <c r="U18" s="290">
        <v>40979</v>
      </c>
      <c r="V18" s="291"/>
      <c r="W18" s="118" t="s">
        <v>150</v>
      </c>
      <c r="X18" s="236"/>
      <c r="Y18" s="236" t="s">
        <v>147</v>
      </c>
      <c r="Z18" s="236" t="s">
        <v>201</v>
      </c>
      <c r="AA18" s="236" t="s">
        <v>201</v>
      </c>
      <c r="AB18" s="292" t="s">
        <v>147</v>
      </c>
      <c r="AC18" s="233"/>
      <c r="AD18" s="290">
        <v>41010</v>
      </c>
      <c r="AE18" s="291"/>
      <c r="AF18" s="118" t="s">
        <v>151</v>
      </c>
      <c r="AG18" s="236" t="s">
        <v>147</v>
      </c>
      <c r="AH18" s="236" t="s">
        <v>201</v>
      </c>
      <c r="AI18" s="236"/>
      <c r="AJ18" s="236" t="s">
        <v>201</v>
      </c>
      <c r="AK18" s="292" t="s">
        <v>147</v>
      </c>
      <c r="AL18" s="233"/>
      <c r="AM18" s="290">
        <v>41040</v>
      </c>
      <c r="AN18" s="291"/>
      <c r="AO18" s="118" t="s">
        <v>152</v>
      </c>
      <c r="AP18" s="236" t="s">
        <v>147</v>
      </c>
      <c r="AQ18" s="236" t="s">
        <v>201</v>
      </c>
      <c r="AR18" s="236" t="s">
        <v>147</v>
      </c>
      <c r="AS18" s="236"/>
      <c r="AT18" s="292" t="s">
        <v>201</v>
      </c>
      <c r="AU18" s="233"/>
      <c r="AV18" s="290">
        <v>41071</v>
      </c>
      <c r="AW18" s="291"/>
      <c r="AX18" s="118" t="s">
        <v>153</v>
      </c>
      <c r="AY18" s="236"/>
      <c r="AZ18" s="236" t="s">
        <v>147</v>
      </c>
      <c r="BA18" s="236" t="s">
        <v>201</v>
      </c>
      <c r="BB18" s="236" t="s">
        <v>147</v>
      </c>
      <c r="BC18" s="292" t="s">
        <v>201</v>
      </c>
      <c r="BE18" s="3" t="s">
        <v>169</v>
      </c>
      <c r="BF18" s="28">
        <f>COUNTIF(X8:X38,"L")+COUNTIF(O8:O38,"L")+COUNTIF(AG8:AG38,"L")+COUNTIF(AP8:AP38,"L")+COUNTIF(AY8:AY38,"L")+COUNTIF(F8:F38,"L")+COUNTIF(X42:X72,"L")+COUNTIF(O42:O72,"L")+COUNTIF(AG42:AG72,"L")+COUNTIF(AP42:AP72,"L")+COUNTIF(AY42:AY72,"L")+COUNTIF(F42:F72,"L")</f>
        <v>30</v>
      </c>
      <c r="BG18" s="28">
        <f t="shared" ref="BG18:BJ18" si="8">COUNTIF(Y8:Y38,"L")+COUNTIF(P8:P38,"L")+COUNTIF(AH8:AH38,"L")+COUNTIF(AQ8:AQ38,"L")+COUNTIF(AZ8:AZ38,"L")+COUNTIF(G8:G38,"L")+COUNTIF(Y42:Y72,"L")+COUNTIF(P42:P72,"L")+COUNTIF(AH42:AH72,"L")+COUNTIF(AQ42:AQ72,"L")+COUNTIF(AZ42:AZ72,"L")+COUNTIF(G42:G72,"L")</f>
        <v>30</v>
      </c>
      <c r="BH18" s="28">
        <f t="shared" si="8"/>
        <v>30</v>
      </c>
      <c r="BI18" s="28">
        <f>COUNTIF(AA8:AA38,"L")+COUNTIF(R8:R38,"L")+COUNTIF(AJ8:AJ38,"L")+COUNTIF(AS8:AS38,"L")+COUNTIF(BB8:BB38,"L")+COUNTIF(I8:I38,"L")+COUNTIF(AA42:AA72,"L")+COUNTIF(R42:R72,"L")+COUNTIF(AJ42:AJ72,"L")+COUNTIF(AS42:AS72,"L")+COUNTIF(BB42:BB72,"L")+COUNTIF(I42:I72,"L")</f>
        <v>30</v>
      </c>
      <c r="BJ18" s="28">
        <f t="shared" si="8"/>
        <v>30</v>
      </c>
    </row>
    <row r="19" spans="3:62" ht="15.5" x14ac:dyDescent="0.35">
      <c r="C19" s="290">
        <v>40920</v>
      </c>
      <c r="D19" s="291"/>
      <c r="E19" s="118" t="s">
        <v>152</v>
      </c>
      <c r="F19" s="236"/>
      <c r="G19" s="236" t="s">
        <v>201</v>
      </c>
      <c r="H19" s="236" t="s">
        <v>147</v>
      </c>
      <c r="I19" s="236" t="s">
        <v>201</v>
      </c>
      <c r="J19" s="292" t="s">
        <v>147</v>
      </c>
      <c r="K19" s="233"/>
      <c r="L19" s="290">
        <v>40951</v>
      </c>
      <c r="M19" s="291"/>
      <c r="N19" s="118" t="s">
        <v>153</v>
      </c>
      <c r="O19" s="236" t="s">
        <v>147</v>
      </c>
      <c r="P19" s="236" t="s">
        <v>201</v>
      </c>
      <c r="Q19" s="236"/>
      <c r="R19" s="236" t="s">
        <v>147</v>
      </c>
      <c r="S19" s="292" t="s">
        <v>201</v>
      </c>
      <c r="T19" s="233"/>
      <c r="U19" s="290">
        <v>40980</v>
      </c>
      <c r="V19" s="291"/>
      <c r="W19" s="118" t="s">
        <v>153</v>
      </c>
      <c r="X19" s="236" t="s">
        <v>201</v>
      </c>
      <c r="Y19" s="236" t="s">
        <v>147</v>
      </c>
      <c r="Z19" s="236" t="s">
        <v>201</v>
      </c>
      <c r="AA19" s="236"/>
      <c r="AB19" s="292" t="s">
        <v>147</v>
      </c>
      <c r="AC19" s="233"/>
      <c r="AD19" s="220">
        <v>41011</v>
      </c>
      <c r="AE19" s="227"/>
      <c r="AF19" s="310" t="s">
        <v>146</v>
      </c>
      <c r="AG19" s="222"/>
      <c r="AH19" s="222"/>
      <c r="AI19" s="222"/>
      <c r="AJ19" s="222"/>
      <c r="AK19" s="243"/>
      <c r="AL19" s="233"/>
      <c r="AM19" s="290">
        <v>41041</v>
      </c>
      <c r="AN19" s="291"/>
      <c r="AO19" s="118" t="s">
        <v>155</v>
      </c>
      <c r="AP19" s="236" t="s">
        <v>147</v>
      </c>
      <c r="AQ19" s="236"/>
      <c r="AR19" s="236" t="s">
        <v>147</v>
      </c>
      <c r="AS19" s="236" t="s">
        <v>201</v>
      </c>
      <c r="AT19" s="292" t="s">
        <v>201</v>
      </c>
      <c r="AU19" s="233"/>
      <c r="AV19" s="290">
        <v>41072</v>
      </c>
      <c r="AW19" s="291"/>
      <c r="AX19" s="118" t="s">
        <v>156</v>
      </c>
      <c r="AY19" s="236" t="s">
        <v>147</v>
      </c>
      <c r="AZ19" s="236"/>
      <c r="BA19" s="236" t="s">
        <v>201</v>
      </c>
      <c r="BB19" s="236" t="s">
        <v>147</v>
      </c>
      <c r="BC19" s="292" t="s">
        <v>201</v>
      </c>
      <c r="BE19" s="3" t="s">
        <v>170</v>
      </c>
      <c r="BF19" s="28">
        <f>COUNTIF(O6:O72,"ATV")+COUNTIF(X6:X72,"ATV")+COUNTIF(AG6:AG72,"ATV")+COUNTIF(AP6:AP72,"ATV")+COUNTIF(AY6:AY72,"ATV")+COUNTIF(F6:F72,"ATV")</f>
        <v>4</v>
      </c>
      <c r="BG19" s="28">
        <f t="shared" ref="BG19:BJ19" si="9">COUNTIF(P6:P72,"ATV")+COUNTIF(Y6:Y72,"ATV")+COUNTIF(AH6:AH72,"ATV")+COUNTIF(AQ6:AQ72,"ATV")+COUNTIF(AZ6:AZ72,"ATV")+COUNTIF(G6:G72,"ATV")</f>
        <v>3</v>
      </c>
      <c r="BH19" s="28">
        <f t="shared" si="9"/>
        <v>5</v>
      </c>
      <c r="BI19" s="28">
        <f>COUNTIF(R6:R72,"ATV")+COUNTIF(AA6:AA72,"ATV")+COUNTIF(AJ6:AJ72,"ATV")+COUNTIF(AS6:AS72,"ATV")+COUNTIF(BB6:BB72,"ATV")+COUNTIF(I6:I72,"ATV")</f>
        <v>5</v>
      </c>
      <c r="BJ19" s="28">
        <f t="shared" si="9"/>
        <v>3</v>
      </c>
    </row>
    <row r="20" spans="3:62" ht="15.5" x14ac:dyDescent="0.35">
      <c r="C20" s="290">
        <v>40921</v>
      </c>
      <c r="D20" s="291"/>
      <c r="E20" s="118" t="s">
        <v>155</v>
      </c>
      <c r="F20" s="236" t="s">
        <v>201</v>
      </c>
      <c r="G20" s="236" t="s">
        <v>201</v>
      </c>
      <c r="H20" s="236" t="s">
        <v>147</v>
      </c>
      <c r="I20" s="236"/>
      <c r="J20" s="292"/>
      <c r="K20" s="233"/>
      <c r="L20" s="290">
        <v>40952</v>
      </c>
      <c r="M20" s="291"/>
      <c r="N20" s="118" t="s">
        <v>156</v>
      </c>
      <c r="O20" s="236" t="s">
        <v>147</v>
      </c>
      <c r="P20" s="236" t="s">
        <v>201</v>
      </c>
      <c r="Q20" s="236" t="s">
        <v>147</v>
      </c>
      <c r="R20" s="236"/>
      <c r="S20" s="292" t="s">
        <v>201</v>
      </c>
      <c r="T20" s="233"/>
      <c r="U20" s="290">
        <v>40981</v>
      </c>
      <c r="V20" s="291"/>
      <c r="W20" s="118" t="s">
        <v>156</v>
      </c>
      <c r="X20" s="236" t="s">
        <v>201</v>
      </c>
      <c r="Y20" s="236" t="s">
        <v>147</v>
      </c>
      <c r="Z20" s="236" t="s">
        <v>201</v>
      </c>
      <c r="AA20" s="236" t="s">
        <v>147</v>
      </c>
      <c r="AB20" s="292"/>
      <c r="AC20" s="233"/>
      <c r="AD20" s="290">
        <v>41012</v>
      </c>
      <c r="AE20" s="293"/>
      <c r="AF20" s="118" t="s">
        <v>152</v>
      </c>
      <c r="AG20" s="236" t="s">
        <v>201</v>
      </c>
      <c r="AH20" s="236" t="s">
        <v>147</v>
      </c>
      <c r="AI20" s="236"/>
      <c r="AJ20" s="236" t="s">
        <v>201</v>
      </c>
      <c r="AK20" s="292" t="s">
        <v>147</v>
      </c>
      <c r="AL20" s="233"/>
      <c r="AM20" s="290">
        <v>41042</v>
      </c>
      <c r="AN20" s="293"/>
      <c r="AO20" s="118" t="s">
        <v>150</v>
      </c>
      <c r="AP20" s="236" t="s">
        <v>147</v>
      </c>
      <c r="AQ20" s="236"/>
      <c r="AR20" s="236" t="s">
        <v>147</v>
      </c>
      <c r="AS20" s="236" t="s">
        <v>201</v>
      </c>
      <c r="AT20" s="292" t="s">
        <v>201</v>
      </c>
      <c r="AU20" s="233"/>
      <c r="AV20" s="290">
        <v>41073</v>
      </c>
      <c r="AW20" s="293"/>
      <c r="AX20" s="118" t="s">
        <v>151</v>
      </c>
      <c r="AY20" s="236" t="s">
        <v>147</v>
      </c>
      <c r="AZ20" s="236" t="s">
        <v>147</v>
      </c>
      <c r="BA20" s="236" t="s">
        <v>201</v>
      </c>
      <c r="BB20" s="236"/>
      <c r="BC20" s="292" t="s">
        <v>201</v>
      </c>
      <c r="BE20" s="3"/>
      <c r="BF20" s="28"/>
      <c r="BG20" s="28"/>
      <c r="BH20" s="28"/>
      <c r="BI20" s="28"/>
      <c r="BJ20" s="28"/>
    </row>
    <row r="21" spans="3:62" ht="15.5" x14ac:dyDescent="0.35">
      <c r="C21" s="290">
        <v>40922</v>
      </c>
      <c r="D21" s="291"/>
      <c r="E21" s="118" t="s">
        <v>150</v>
      </c>
      <c r="F21" s="236" t="s">
        <v>201</v>
      </c>
      <c r="G21" s="236" t="s">
        <v>201</v>
      </c>
      <c r="H21" s="236" t="s">
        <v>147</v>
      </c>
      <c r="I21" s="236"/>
      <c r="J21" s="292" t="s">
        <v>201</v>
      </c>
      <c r="K21" s="233"/>
      <c r="L21" s="290">
        <v>40953</v>
      </c>
      <c r="M21" s="291"/>
      <c r="N21" s="118" t="s">
        <v>151</v>
      </c>
      <c r="O21" s="236"/>
      <c r="P21" s="236" t="s">
        <v>201</v>
      </c>
      <c r="Q21" s="236" t="s">
        <v>147</v>
      </c>
      <c r="R21" s="236" t="s">
        <v>147</v>
      </c>
      <c r="S21" s="292" t="s">
        <v>201</v>
      </c>
      <c r="T21" s="233"/>
      <c r="U21" s="290">
        <v>40982</v>
      </c>
      <c r="V21" s="291"/>
      <c r="W21" s="118" t="s">
        <v>151</v>
      </c>
      <c r="X21" s="236" t="s">
        <v>201</v>
      </c>
      <c r="Y21" s="236"/>
      <c r="Z21" s="236" t="s">
        <v>201</v>
      </c>
      <c r="AA21" s="236" t="s">
        <v>147</v>
      </c>
      <c r="AB21" s="292" t="s">
        <v>147</v>
      </c>
      <c r="AC21" s="233"/>
      <c r="AD21" s="290">
        <v>41013</v>
      </c>
      <c r="AE21" s="291"/>
      <c r="AF21" s="118" t="s">
        <v>155</v>
      </c>
      <c r="AG21" s="236"/>
      <c r="AH21" s="236" t="s">
        <v>147</v>
      </c>
      <c r="AI21" s="236" t="s">
        <v>201</v>
      </c>
      <c r="AJ21" s="236" t="s">
        <v>201</v>
      </c>
      <c r="AK21" s="292" t="s">
        <v>147</v>
      </c>
      <c r="AL21" s="233"/>
      <c r="AM21" s="220">
        <v>41043</v>
      </c>
      <c r="AN21" s="221"/>
      <c r="AO21" s="310" t="s">
        <v>153</v>
      </c>
      <c r="AP21" s="222" t="s">
        <v>200</v>
      </c>
      <c r="AQ21" s="222" t="s">
        <v>200</v>
      </c>
      <c r="AR21" s="222" t="s">
        <v>200</v>
      </c>
      <c r="AS21" s="222" t="s">
        <v>200</v>
      </c>
      <c r="AT21" s="243" t="s">
        <v>200</v>
      </c>
      <c r="AU21" s="233"/>
      <c r="AV21" s="220">
        <v>41074</v>
      </c>
      <c r="AW21" s="227"/>
      <c r="AX21" s="310" t="s">
        <v>146</v>
      </c>
      <c r="AY21" s="222"/>
      <c r="AZ21" s="222"/>
      <c r="BA21" s="222"/>
      <c r="BB21" s="222"/>
      <c r="BC21" s="243"/>
      <c r="BE21" s="3" t="s">
        <v>171</v>
      </c>
      <c r="BF21" s="115">
        <f>BF12-BF13</f>
        <v>4</v>
      </c>
      <c r="BG21" s="115">
        <f>BG12-BG13</f>
        <v>4</v>
      </c>
      <c r="BH21" s="115">
        <f>BH12-BH13</f>
        <v>4</v>
      </c>
      <c r="BI21" s="115">
        <f>BI12-BI13</f>
        <v>-4</v>
      </c>
      <c r="BJ21" s="115">
        <f>BJ12-BJ13</f>
        <v>-4</v>
      </c>
    </row>
    <row r="22" spans="3:62" ht="15.5" x14ac:dyDescent="0.35">
      <c r="C22" s="290">
        <v>40923</v>
      </c>
      <c r="D22" s="291"/>
      <c r="E22" s="118" t="s">
        <v>153</v>
      </c>
      <c r="F22" s="236" t="s">
        <v>201</v>
      </c>
      <c r="G22" s="236"/>
      <c r="H22" s="236" t="s">
        <v>147</v>
      </c>
      <c r="I22" s="236" t="s">
        <v>201</v>
      </c>
      <c r="J22" s="292" t="s">
        <v>147</v>
      </c>
      <c r="K22" s="233"/>
      <c r="L22" s="220">
        <v>40954</v>
      </c>
      <c r="M22" s="227"/>
      <c r="N22" s="310" t="s">
        <v>146</v>
      </c>
      <c r="O22" s="222"/>
      <c r="P22" s="222"/>
      <c r="Q22" s="222"/>
      <c r="R22" s="222"/>
      <c r="S22" s="243"/>
      <c r="T22" s="233"/>
      <c r="U22" s="220">
        <v>40983</v>
      </c>
      <c r="V22" s="227"/>
      <c r="W22" s="310" t="s">
        <v>146</v>
      </c>
      <c r="X22" s="222"/>
      <c r="Y22" s="222"/>
      <c r="Z22" s="222"/>
      <c r="AA22" s="222"/>
      <c r="AB22" s="243"/>
      <c r="AC22" s="233"/>
      <c r="AD22" s="290">
        <v>41014</v>
      </c>
      <c r="AE22" s="291"/>
      <c r="AF22" s="118" t="s">
        <v>150</v>
      </c>
      <c r="AG22" s="236"/>
      <c r="AH22" s="236" t="s">
        <v>147</v>
      </c>
      <c r="AI22" s="236" t="s">
        <v>201</v>
      </c>
      <c r="AJ22" s="236" t="s">
        <v>201</v>
      </c>
      <c r="AK22" s="292" t="s">
        <v>147</v>
      </c>
      <c r="AL22" s="233"/>
      <c r="AM22" s="478">
        <v>41044</v>
      </c>
      <c r="AN22" s="479"/>
      <c r="AO22" s="480" t="s">
        <v>156</v>
      </c>
      <c r="AP22" s="353"/>
      <c r="AQ22" s="353" t="s">
        <v>201</v>
      </c>
      <c r="AR22" s="353" t="s">
        <v>147</v>
      </c>
      <c r="AS22" s="353" t="s">
        <v>201</v>
      </c>
      <c r="AT22" s="385" t="s">
        <v>147</v>
      </c>
      <c r="AU22" s="233"/>
      <c r="AV22" s="290">
        <v>41075</v>
      </c>
      <c r="AW22" s="291"/>
      <c r="AX22" s="118" t="s">
        <v>152</v>
      </c>
      <c r="AY22" s="236" t="s">
        <v>147</v>
      </c>
      <c r="AZ22" s="236" t="s">
        <v>201</v>
      </c>
      <c r="BA22" s="236" t="s">
        <v>147</v>
      </c>
      <c r="BB22" s="236"/>
      <c r="BC22" s="292" t="s">
        <v>201</v>
      </c>
      <c r="BE22" s="1"/>
      <c r="BF22" s="1"/>
      <c r="BG22" s="1"/>
      <c r="BH22" s="1"/>
      <c r="BI22" s="1"/>
      <c r="BJ22" s="1"/>
    </row>
    <row r="23" spans="3:62" ht="15.5" x14ac:dyDescent="0.35">
      <c r="C23" s="290">
        <v>40924</v>
      </c>
      <c r="D23" s="291"/>
      <c r="E23" s="118" t="s">
        <v>156</v>
      </c>
      <c r="F23" s="236" t="s">
        <v>201</v>
      </c>
      <c r="G23" s="236" t="s">
        <v>147</v>
      </c>
      <c r="H23" s="236"/>
      <c r="I23" s="236" t="s">
        <v>201</v>
      </c>
      <c r="J23" s="292" t="s">
        <v>201</v>
      </c>
      <c r="K23" s="233"/>
      <c r="L23" s="290">
        <v>40955</v>
      </c>
      <c r="M23" s="291"/>
      <c r="N23" s="118" t="s">
        <v>152</v>
      </c>
      <c r="O23" s="236" t="s">
        <v>154</v>
      </c>
      <c r="P23" s="236" t="s">
        <v>154</v>
      </c>
      <c r="Q23" s="236" t="s">
        <v>154</v>
      </c>
      <c r="R23" s="236" t="s">
        <v>154</v>
      </c>
      <c r="S23" s="292" t="s">
        <v>154</v>
      </c>
      <c r="T23" s="233"/>
      <c r="U23" s="290">
        <v>40984</v>
      </c>
      <c r="V23" s="291"/>
      <c r="W23" s="118" t="s">
        <v>152</v>
      </c>
      <c r="X23" s="236" t="s">
        <v>147</v>
      </c>
      <c r="Y23" s="236"/>
      <c r="Z23" s="236" t="s">
        <v>201</v>
      </c>
      <c r="AA23" s="236" t="s">
        <v>147</v>
      </c>
      <c r="AB23" s="292" t="s">
        <v>201</v>
      </c>
      <c r="AC23" s="233"/>
      <c r="AD23" s="290">
        <v>41015</v>
      </c>
      <c r="AE23" s="291"/>
      <c r="AF23" s="118" t="s">
        <v>153</v>
      </c>
      <c r="AG23" s="236" t="s">
        <v>201</v>
      </c>
      <c r="AH23" s="236" t="s">
        <v>147</v>
      </c>
      <c r="AI23" s="236" t="s">
        <v>201</v>
      </c>
      <c r="AJ23" s="236"/>
      <c r="AK23" s="292" t="s">
        <v>147</v>
      </c>
      <c r="AL23" s="233"/>
      <c r="AM23" s="290">
        <v>41045</v>
      </c>
      <c r="AN23" s="291"/>
      <c r="AO23" s="118" t="s">
        <v>151</v>
      </c>
      <c r="AP23" s="236" t="s">
        <v>147</v>
      </c>
      <c r="AQ23" s="236" t="s">
        <v>201</v>
      </c>
      <c r="AR23" s="236"/>
      <c r="AS23" s="236" t="s">
        <v>201</v>
      </c>
      <c r="AT23" s="292" t="s">
        <v>147</v>
      </c>
      <c r="AU23" s="233"/>
      <c r="AV23" s="290">
        <v>41076</v>
      </c>
      <c r="AW23" s="291"/>
      <c r="AX23" s="118" t="s">
        <v>155</v>
      </c>
      <c r="AY23" s="236" t="s">
        <v>147</v>
      </c>
      <c r="AZ23" s="236"/>
      <c r="BA23" s="236" t="s">
        <v>147</v>
      </c>
      <c r="BB23" s="236" t="s">
        <v>201</v>
      </c>
      <c r="BC23" s="292" t="s">
        <v>201</v>
      </c>
      <c r="BE23" s="1"/>
      <c r="BF23" s="1"/>
      <c r="BG23" s="1"/>
      <c r="BH23" s="1"/>
      <c r="BI23" s="1"/>
      <c r="BJ23" s="1"/>
    </row>
    <row r="24" spans="3:62" ht="15.5" x14ac:dyDescent="0.35">
      <c r="C24" s="290">
        <v>40925</v>
      </c>
      <c r="D24" s="291"/>
      <c r="E24" s="118" t="s">
        <v>151</v>
      </c>
      <c r="F24" s="236" t="s">
        <v>201</v>
      </c>
      <c r="G24" s="236" t="s">
        <v>147</v>
      </c>
      <c r="H24" s="236" t="s">
        <v>147</v>
      </c>
      <c r="I24" s="236" t="s">
        <v>201</v>
      </c>
      <c r="J24" s="292"/>
      <c r="K24" s="233"/>
      <c r="L24" s="290">
        <v>40956</v>
      </c>
      <c r="M24" s="291"/>
      <c r="N24" s="118" t="s">
        <v>155</v>
      </c>
      <c r="O24" s="236" t="s">
        <v>154</v>
      </c>
      <c r="P24" s="236" t="s">
        <v>154</v>
      </c>
      <c r="Q24" s="236" t="s">
        <v>154</v>
      </c>
      <c r="R24" s="236" t="s">
        <v>154</v>
      </c>
      <c r="S24" s="292" t="s">
        <v>154</v>
      </c>
      <c r="T24" s="233"/>
      <c r="U24" s="290">
        <v>40985</v>
      </c>
      <c r="V24" s="291"/>
      <c r="W24" s="118" t="s">
        <v>155</v>
      </c>
      <c r="X24" s="236" t="s">
        <v>147</v>
      </c>
      <c r="Y24" s="236" t="s">
        <v>201</v>
      </c>
      <c r="Z24" s="236" t="s">
        <v>201</v>
      </c>
      <c r="AA24" s="236" t="s">
        <v>147</v>
      </c>
      <c r="AB24" s="292"/>
      <c r="AC24" s="233"/>
      <c r="AD24" s="290">
        <v>41016</v>
      </c>
      <c r="AE24" s="291"/>
      <c r="AF24" s="118" t="s">
        <v>156</v>
      </c>
      <c r="AG24" s="236" t="s">
        <v>201</v>
      </c>
      <c r="AH24" s="236" t="s">
        <v>147</v>
      </c>
      <c r="AI24" s="236" t="s">
        <v>201</v>
      </c>
      <c r="AJ24" s="236" t="s">
        <v>147</v>
      </c>
      <c r="AK24" s="292"/>
      <c r="AL24" s="233"/>
      <c r="AM24" s="220">
        <v>41046</v>
      </c>
      <c r="AN24" s="227"/>
      <c r="AO24" s="310" t="s">
        <v>146</v>
      </c>
      <c r="AP24" s="222"/>
      <c r="AQ24" s="222"/>
      <c r="AR24" s="222"/>
      <c r="AS24" s="222"/>
      <c r="AT24" s="243"/>
      <c r="AU24" s="233"/>
      <c r="AV24" s="290">
        <v>41077</v>
      </c>
      <c r="AW24" s="291"/>
      <c r="AX24" s="118" t="s">
        <v>150</v>
      </c>
      <c r="AY24" s="236" t="s">
        <v>147</v>
      </c>
      <c r="AZ24" s="236"/>
      <c r="BA24" s="236" t="s">
        <v>147</v>
      </c>
      <c r="BB24" s="236" t="s">
        <v>201</v>
      </c>
      <c r="BC24" s="292" t="s">
        <v>201</v>
      </c>
      <c r="BE24" s="1"/>
      <c r="BF24" s="1"/>
      <c r="BG24" s="1"/>
      <c r="BH24" s="1"/>
      <c r="BI24" s="1"/>
      <c r="BJ24" s="1"/>
    </row>
    <row r="25" spans="3:62" ht="15.5" x14ac:dyDescent="0.35">
      <c r="C25" s="220">
        <v>40926</v>
      </c>
      <c r="D25" s="227"/>
      <c r="E25" s="310" t="s">
        <v>146</v>
      </c>
      <c r="F25" s="222"/>
      <c r="G25" s="222"/>
      <c r="H25" s="222"/>
      <c r="I25" s="222"/>
      <c r="J25" s="243"/>
      <c r="K25" s="233"/>
      <c r="L25" s="290">
        <v>40957</v>
      </c>
      <c r="M25" s="291"/>
      <c r="N25" s="118" t="s">
        <v>150</v>
      </c>
      <c r="O25" s="236" t="s">
        <v>154</v>
      </c>
      <c r="P25" s="236" t="s">
        <v>154</v>
      </c>
      <c r="Q25" s="236" t="s">
        <v>154</v>
      </c>
      <c r="R25" s="236" t="s">
        <v>154</v>
      </c>
      <c r="S25" s="292" t="s">
        <v>154</v>
      </c>
      <c r="T25" s="233"/>
      <c r="U25" s="290">
        <v>40986</v>
      </c>
      <c r="V25" s="291"/>
      <c r="W25" s="118" t="s">
        <v>150</v>
      </c>
      <c r="X25" s="236" t="s">
        <v>147</v>
      </c>
      <c r="Y25" s="236" t="s">
        <v>201</v>
      </c>
      <c r="Z25" s="236" t="s">
        <v>201</v>
      </c>
      <c r="AA25" s="236" t="s">
        <v>147</v>
      </c>
      <c r="AB25" s="292"/>
      <c r="AC25" s="233"/>
      <c r="AD25" s="290">
        <v>41017</v>
      </c>
      <c r="AE25" s="291"/>
      <c r="AF25" s="118" t="s">
        <v>151</v>
      </c>
      <c r="AG25" s="236" t="s">
        <v>201</v>
      </c>
      <c r="AH25" s="236"/>
      <c r="AI25" s="236" t="s">
        <v>201</v>
      </c>
      <c r="AJ25" s="236" t="s">
        <v>147</v>
      </c>
      <c r="AK25" s="292" t="s">
        <v>147</v>
      </c>
      <c r="AL25" s="233"/>
      <c r="AM25" s="290">
        <v>41047</v>
      </c>
      <c r="AN25" s="291"/>
      <c r="AO25" s="118" t="s">
        <v>152</v>
      </c>
      <c r="AP25" s="236" t="s">
        <v>201</v>
      </c>
      <c r="AQ25" s="236" t="s">
        <v>147</v>
      </c>
      <c r="AR25" s="236"/>
      <c r="AS25" s="236" t="s">
        <v>201</v>
      </c>
      <c r="AT25" s="292" t="s">
        <v>147</v>
      </c>
      <c r="AU25" s="233"/>
      <c r="AV25" s="290">
        <v>41078</v>
      </c>
      <c r="AW25" s="291"/>
      <c r="AX25" s="118" t="s">
        <v>153</v>
      </c>
      <c r="AY25" s="236" t="s">
        <v>147</v>
      </c>
      <c r="AZ25" s="236" t="s">
        <v>201</v>
      </c>
      <c r="BA25" s="236" t="s">
        <v>147</v>
      </c>
      <c r="BB25" s="236" t="s">
        <v>201</v>
      </c>
      <c r="BC25" s="292"/>
      <c r="BE25" s="1"/>
      <c r="BF25" s="1"/>
      <c r="BG25" s="1"/>
      <c r="BH25" s="1"/>
      <c r="BI25" s="1"/>
      <c r="BJ25" s="1"/>
    </row>
    <row r="26" spans="3:62" ht="15.5" x14ac:dyDescent="0.35">
      <c r="C26" s="290">
        <v>40927</v>
      </c>
      <c r="D26" s="291"/>
      <c r="E26" s="118" t="s">
        <v>152</v>
      </c>
      <c r="F26" s="236" t="s">
        <v>201</v>
      </c>
      <c r="G26" s="236" t="s">
        <v>147</v>
      </c>
      <c r="H26" s="236" t="s">
        <v>201</v>
      </c>
      <c r="I26" s="236" t="s">
        <v>147</v>
      </c>
      <c r="J26" s="292"/>
      <c r="K26" s="233"/>
      <c r="L26" s="290">
        <v>40958</v>
      </c>
      <c r="M26" s="291"/>
      <c r="N26" s="118" t="s">
        <v>153</v>
      </c>
      <c r="O26" s="236" t="s">
        <v>154</v>
      </c>
      <c r="P26" s="236" t="s">
        <v>154</v>
      </c>
      <c r="Q26" s="236" t="s">
        <v>154</v>
      </c>
      <c r="R26" s="236" t="s">
        <v>154</v>
      </c>
      <c r="S26" s="292" t="s">
        <v>154</v>
      </c>
      <c r="T26" s="233"/>
      <c r="U26" s="290">
        <v>40987</v>
      </c>
      <c r="V26" s="291"/>
      <c r="W26" s="118" t="s">
        <v>153</v>
      </c>
      <c r="X26" s="236" t="s">
        <v>147</v>
      </c>
      <c r="Y26" s="236" t="s">
        <v>201</v>
      </c>
      <c r="Z26" s="236"/>
      <c r="AA26" s="236" t="s">
        <v>147</v>
      </c>
      <c r="AB26" s="292" t="s">
        <v>201</v>
      </c>
      <c r="AC26" s="233"/>
      <c r="AD26" s="220">
        <v>41018</v>
      </c>
      <c r="AE26" s="227"/>
      <c r="AF26" s="310" t="s">
        <v>146</v>
      </c>
      <c r="AG26" s="222"/>
      <c r="AH26" s="222"/>
      <c r="AI26" s="222"/>
      <c r="AJ26" s="222"/>
      <c r="AK26" s="243"/>
      <c r="AL26" s="233"/>
      <c r="AM26" s="290">
        <v>41048</v>
      </c>
      <c r="AN26" s="291"/>
      <c r="AO26" s="118" t="s">
        <v>155</v>
      </c>
      <c r="AP26" s="236"/>
      <c r="AQ26" s="236" t="s">
        <v>147</v>
      </c>
      <c r="AR26" s="236" t="s">
        <v>201</v>
      </c>
      <c r="AS26" s="236" t="s">
        <v>201</v>
      </c>
      <c r="AT26" s="292" t="s">
        <v>147</v>
      </c>
      <c r="AU26" s="233"/>
      <c r="AV26" s="220">
        <v>41079</v>
      </c>
      <c r="AW26" s="221"/>
      <c r="AX26" s="310" t="s">
        <v>156</v>
      </c>
      <c r="AY26" s="222" t="s">
        <v>200</v>
      </c>
      <c r="AZ26" s="222" t="s">
        <v>200</v>
      </c>
      <c r="BA26" s="222" t="s">
        <v>200</v>
      </c>
      <c r="BB26" s="222" t="s">
        <v>200</v>
      </c>
      <c r="BC26" s="243" t="s">
        <v>200</v>
      </c>
      <c r="BE26" s="1"/>
      <c r="BF26" s="1"/>
      <c r="BG26" s="1"/>
      <c r="BH26" s="1"/>
      <c r="BI26" s="1"/>
      <c r="BJ26" s="1"/>
    </row>
    <row r="27" spans="3:62" ht="18.5" x14ac:dyDescent="0.45">
      <c r="C27" s="290">
        <v>40928</v>
      </c>
      <c r="D27" s="291"/>
      <c r="E27" s="118" t="s">
        <v>155</v>
      </c>
      <c r="F27" s="236" t="s">
        <v>201</v>
      </c>
      <c r="G27" s="236" t="s">
        <v>147</v>
      </c>
      <c r="H27" s="236"/>
      <c r="I27" s="236"/>
      <c r="J27" s="292" t="s">
        <v>201</v>
      </c>
      <c r="K27" s="233"/>
      <c r="L27" s="290">
        <v>40959</v>
      </c>
      <c r="M27" s="291"/>
      <c r="N27" s="118" t="s">
        <v>156</v>
      </c>
      <c r="O27" s="236" t="s">
        <v>154</v>
      </c>
      <c r="P27" s="236" t="s">
        <v>154</v>
      </c>
      <c r="Q27" s="236" t="s">
        <v>154</v>
      </c>
      <c r="R27" s="236" t="s">
        <v>154</v>
      </c>
      <c r="S27" s="292" t="s">
        <v>154</v>
      </c>
      <c r="T27" s="233"/>
      <c r="U27" s="290">
        <v>40988</v>
      </c>
      <c r="V27" s="291"/>
      <c r="W27" s="118" t="s">
        <v>156</v>
      </c>
      <c r="X27" s="236" t="s">
        <v>147</v>
      </c>
      <c r="Y27" s="236" t="s">
        <v>201</v>
      </c>
      <c r="Z27" s="236" t="s">
        <v>147</v>
      </c>
      <c r="AA27" s="236"/>
      <c r="AB27" s="292" t="s">
        <v>201</v>
      </c>
      <c r="AC27" s="233"/>
      <c r="AD27" s="290">
        <v>41019</v>
      </c>
      <c r="AE27" s="293"/>
      <c r="AF27" s="118" t="s">
        <v>152</v>
      </c>
      <c r="AG27" s="236" t="s">
        <v>147</v>
      </c>
      <c r="AH27" s="236"/>
      <c r="AI27" s="236" t="s">
        <v>201</v>
      </c>
      <c r="AJ27" s="236" t="s">
        <v>147</v>
      </c>
      <c r="AK27" s="292" t="s">
        <v>201</v>
      </c>
      <c r="AL27" s="233"/>
      <c r="AM27" s="290">
        <v>41049</v>
      </c>
      <c r="AN27" s="293"/>
      <c r="AO27" s="118" t="s">
        <v>150</v>
      </c>
      <c r="AP27" s="236"/>
      <c r="AQ27" s="236" t="s">
        <v>147</v>
      </c>
      <c r="AR27" s="236" t="s">
        <v>201</v>
      </c>
      <c r="AS27" s="236" t="s">
        <v>201</v>
      </c>
      <c r="AT27" s="292" t="s">
        <v>147</v>
      </c>
      <c r="AU27" s="233"/>
      <c r="AV27" s="290">
        <v>41080</v>
      </c>
      <c r="AW27" s="293"/>
      <c r="AX27" s="118" t="s">
        <v>151</v>
      </c>
      <c r="AY27" s="236" t="s">
        <v>164</v>
      </c>
      <c r="AZ27" s="236" t="s">
        <v>164</v>
      </c>
      <c r="BA27" s="236"/>
      <c r="BB27" s="236" t="s">
        <v>164</v>
      </c>
      <c r="BC27" s="292" t="s">
        <v>147</v>
      </c>
      <c r="BE27" s="238" t="s">
        <v>181</v>
      </c>
      <c r="BF27" s="239"/>
      <c r="BG27" s="239"/>
      <c r="BH27" s="239"/>
      <c r="BI27" s="1"/>
      <c r="BJ27" s="1"/>
    </row>
    <row r="28" spans="3:62" ht="15.5" x14ac:dyDescent="0.35">
      <c r="C28" s="290">
        <v>40929</v>
      </c>
      <c r="D28" s="291"/>
      <c r="E28" s="118" t="s">
        <v>150</v>
      </c>
      <c r="F28" s="236" t="s">
        <v>201</v>
      </c>
      <c r="G28" s="236" t="s">
        <v>147</v>
      </c>
      <c r="H28" s="236"/>
      <c r="I28" s="236" t="s">
        <v>201</v>
      </c>
      <c r="J28" s="292" t="s">
        <v>201</v>
      </c>
      <c r="K28" s="233"/>
      <c r="L28" s="290">
        <v>40960</v>
      </c>
      <c r="M28" s="291"/>
      <c r="N28" s="118" t="s">
        <v>151</v>
      </c>
      <c r="O28" s="236" t="s">
        <v>154</v>
      </c>
      <c r="P28" s="236" t="s">
        <v>154</v>
      </c>
      <c r="Q28" s="236" t="s">
        <v>154</v>
      </c>
      <c r="R28" s="236" t="s">
        <v>154</v>
      </c>
      <c r="S28" s="292" t="s">
        <v>154</v>
      </c>
      <c r="T28" s="233"/>
      <c r="U28" s="290">
        <v>40989</v>
      </c>
      <c r="V28" s="291"/>
      <c r="W28" s="118" t="s">
        <v>151</v>
      </c>
      <c r="X28" s="236"/>
      <c r="Y28" s="236" t="s">
        <v>201</v>
      </c>
      <c r="Z28" s="236" t="s">
        <v>147</v>
      </c>
      <c r="AA28" s="236" t="s">
        <v>147</v>
      </c>
      <c r="AB28" s="292" t="s">
        <v>201</v>
      </c>
      <c r="AC28" s="233"/>
      <c r="AD28" s="290">
        <v>41020</v>
      </c>
      <c r="AE28" s="291"/>
      <c r="AF28" s="118" t="s">
        <v>155</v>
      </c>
      <c r="AG28" s="236" t="s">
        <v>147</v>
      </c>
      <c r="AH28" s="236" t="s">
        <v>201</v>
      </c>
      <c r="AI28" s="236" t="s">
        <v>201</v>
      </c>
      <c r="AJ28" s="236" t="s">
        <v>147</v>
      </c>
      <c r="AK28" s="292"/>
      <c r="AL28" s="233"/>
      <c r="AM28" s="290">
        <v>41050</v>
      </c>
      <c r="AN28" s="291"/>
      <c r="AO28" s="118" t="s">
        <v>153</v>
      </c>
      <c r="AP28" s="236" t="s">
        <v>201</v>
      </c>
      <c r="AQ28" s="236" t="s">
        <v>147</v>
      </c>
      <c r="AR28" s="236" t="s">
        <v>201</v>
      </c>
      <c r="AS28" s="236"/>
      <c r="AT28" s="292" t="s">
        <v>147</v>
      </c>
      <c r="AU28" s="233"/>
      <c r="AV28" s="220">
        <v>41081</v>
      </c>
      <c r="AW28" s="227"/>
      <c r="AX28" s="310" t="s">
        <v>146</v>
      </c>
      <c r="AY28" s="222"/>
      <c r="AZ28" s="222"/>
      <c r="BA28" s="222"/>
      <c r="BB28" s="222"/>
      <c r="BC28" s="243"/>
      <c r="BE28" s="1"/>
      <c r="BF28" s="1"/>
      <c r="BG28" s="1"/>
      <c r="BH28" s="1"/>
      <c r="BI28" s="1"/>
      <c r="BJ28" s="1"/>
    </row>
    <row r="29" spans="3:62" ht="15.5" x14ac:dyDescent="0.35">
      <c r="C29" s="290">
        <v>40930</v>
      </c>
      <c r="D29" s="291"/>
      <c r="E29" s="118" t="s">
        <v>153</v>
      </c>
      <c r="F29" s="236"/>
      <c r="G29" s="236" t="s">
        <v>147</v>
      </c>
      <c r="H29" s="236" t="s">
        <v>201</v>
      </c>
      <c r="I29" s="236" t="s">
        <v>147</v>
      </c>
      <c r="J29" s="292" t="s">
        <v>201</v>
      </c>
      <c r="K29" s="233"/>
      <c r="L29" s="220">
        <v>40961</v>
      </c>
      <c r="M29" s="227"/>
      <c r="N29" s="310" t="s">
        <v>146</v>
      </c>
      <c r="O29" s="222"/>
      <c r="P29" s="222"/>
      <c r="Q29" s="222"/>
      <c r="R29" s="222"/>
      <c r="S29" s="243"/>
      <c r="T29" s="233"/>
      <c r="U29" s="220">
        <v>40990</v>
      </c>
      <c r="V29" s="227"/>
      <c r="W29" s="310" t="s">
        <v>146</v>
      </c>
      <c r="X29" s="222"/>
      <c r="Y29" s="222"/>
      <c r="Z29" s="222"/>
      <c r="AA29" s="222"/>
      <c r="AB29" s="243"/>
      <c r="AC29" s="233"/>
      <c r="AD29" s="290">
        <v>41021</v>
      </c>
      <c r="AE29" s="291"/>
      <c r="AF29" s="118" t="s">
        <v>150</v>
      </c>
      <c r="AG29" s="236" t="s">
        <v>147</v>
      </c>
      <c r="AH29" s="236" t="s">
        <v>201</v>
      </c>
      <c r="AI29" s="236" t="s">
        <v>201</v>
      </c>
      <c r="AJ29" s="236" t="s">
        <v>147</v>
      </c>
      <c r="AK29" s="292"/>
      <c r="AL29" s="233"/>
      <c r="AM29" s="290">
        <v>41051</v>
      </c>
      <c r="AN29" s="291"/>
      <c r="AO29" s="118" t="s">
        <v>156</v>
      </c>
      <c r="AP29" s="236" t="s">
        <v>201</v>
      </c>
      <c r="AQ29" s="236" t="s">
        <v>147</v>
      </c>
      <c r="AR29" s="236" t="s">
        <v>201</v>
      </c>
      <c r="AS29" s="236" t="s">
        <v>147</v>
      </c>
      <c r="AT29" s="292"/>
      <c r="AU29" s="233"/>
      <c r="AV29" s="290">
        <v>41082</v>
      </c>
      <c r="AW29" s="291"/>
      <c r="AX29" s="118" t="s">
        <v>152</v>
      </c>
      <c r="AY29" s="236" t="s">
        <v>201</v>
      </c>
      <c r="AZ29" s="236" t="s">
        <v>147</v>
      </c>
      <c r="BA29" s="236"/>
      <c r="BB29" s="236" t="s">
        <v>201</v>
      </c>
      <c r="BC29" s="292" t="s">
        <v>147</v>
      </c>
      <c r="BE29" s="1"/>
      <c r="BF29" s="1"/>
      <c r="BG29" s="1"/>
      <c r="BH29" s="1"/>
      <c r="BI29" s="1"/>
      <c r="BJ29" s="1"/>
    </row>
    <row r="30" spans="3:62" ht="15.5" x14ac:dyDescent="0.35">
      <c r="C30" s="290">
        <v>40931</v>
      </c>
      <c r="D30" s="291"/>
      <c r="E30" s="118" t="s">
        <v>156</v>
      </c>
      <c r="F30" s="236" t="s">
        <v>147</v>
      </c>
      <c r="G30" s="236"/>
      <c r="H30" s="236" t="s">
        <v>201</v>
      </c>
      <c r="I30" s="236" t="s">
        <v>201</v>
      </c>
      <c r="J30" s="292" t="s">
        <v>201</v>
      </c>
      <c r="K30" s="233"/>
      <c r="L30" s="290">
        <v>40962</v>
      </c>
      <c r="M30" s="291"/>
      <c r="N30" s="118" t="s">
        <v>152</v>
      </c>
      <c r="O30" s="236" t="s">
        <v>201</v>
      </c>
      <c r="P30" s="236" t="s">
        <v>147</v>
      </c>
      <c r="Q30" s="236" t="s">
        <v>201</v>
      </c>
      <c r="R30" s="236" t="s">
        <v>147</v>
      </c>
      <c r="S30" s="292"/>
      <c r="T30" s="233"/>
      <c r="U30" s="290">
        <v>40991</v>
      </c>
      <c r="V30" s="291"/>
      <c r="W30" s="118" t="s">
        <v>152</v>
      </c>
      <c r="X30" s="236"/>
      <c r="Y30" s="236" t="s">
        <v>201</v>
      </c>
      <c r="Z30" s="236" t="s">
        <v>147</v>
      </c>
      <c r="AA30" s="236" t="s">
        <v>201</v>
      </c>
      <c r="AB30" s="292" t="s">
        <v>147</v>
      </c>
      <c r="AC30" s="233"/>
      <c r="AD30" s="290">
        <v>41022</v>
      </c>
      <c r="AE30" s="291"/>
      <c r="AF30" s="118" t="s">
        <v>153</v>
      </c>
      <c r="AG30" s="236" t="s">
        <v>147</v>
      </c>
      <c r="AH30" s="236" t="s">
        <v>201</v>
      </c>
      <c r="AI30" s="236"/>
      <c r="AJ30" s="236" t="s">
        <v>147</v>
      </c>
      <c r="AK30" s="292" t="s">
        <v>201</v>
      </c>
      <c r="AL30" s="233"/>
      <c r="AM30" s="290">
        <v>41052</v>
      </c>
      <c r="AN30" s="291"/>
      <c r="AO30" s="118" t="s">
        <v>151</v>
      </c>
      <c r="AP30" s="236" t="s">
        <v>201</v>
      </c>
      <c r="AQ30" s="236"/>
      <c r="AR30" s="236" t="s">
        <v>201</v>
      </c>
      <c r="AS30" s="236" t="s">
        <v>147</v>
      </c>
      <c r="AT30" s="292" t="s">
        <v>147</v>
      </c>
      <c r="AU30" s="233"/>
      <c r="AV30" s="290">
        <v>41083</v>
      </c>
      <c r="AW30" s="291"/>
      <c r="AX30" s="118" t="s">
        <v>155</v>
      </c>
      <c r="AY30" s="236"/>
      <c r="AZ30" s="236" t="s">
        <v>147</v>
      </c>
      <c r="BA30" s="236" t="s">
        <v>201</v>
      </c>
      <c r="BB30" s="236" t="s">
        <v>201</v>
      </c>
      <c r="BC30" s="292" t="s">
        <v>147</v>
      </c>
      <c r="BE30" s="1"/>
      <c r="BF30" s="1"/>
      <c r="BG30" s="1"/>
      <c r="BH30" s="1"/>
      <c r="BI30" s="1"/>
      <c r="BJ30" s="1"/>
    </row>
    <row r="31" spans="3:62" ht="15.5" x14ac:dyDescent="0.35">
      <c r="C31" s="290">
        <v>40932</v>
      </c>
      <c r="D31" s="291"/>
      <c r="E31" s="118" t="s">
        <v>151</v>
      </c>
      <c r="F31" s="236" t="s">
        <v>147</v>
      </c>
      <c r="G31" s="236" t="s">
        <v>147</v>
      </c>
      <c r="H31" s="236" t="s">
        <v>201</v>
      </c>
      <c r="I31" s="236"/>
      <c r="J31" s="292" t="s">
        <v>201</v>
      </c>
      <c r="K31" s="233"/>
      <c r="L31" s="290">
        <v>40963</v>
      </c>
      <c r="M31" s="291"/>
      <c r="N31" s="118" t="s">
        <v>155</v>
      </c>
      <c r="O31" s="236" t="s">
        <v>201</v>
      </c>
      <c r="P31" s="236" t="s">
        <v>147</v>
      </c>
      <c r="Q31" s="236"/>
      <c r="R31" s="236" t="s">
        <v>147</v>
      </c>
      <c r="S31" s="292" t="s">
        <v>201</v>
      </c>
      <c r="T31" s="233"/>
      <c r="U31" s="290">
        <v>40992</v>
      </c>
      <c r="V31" s="291"/>
      <c r="W31" s="118" t="s">
        <v>155</v>
      </c>
      <c r="X31" s="236" t="s">
        <v>201</v>
      </c>
      <c r="Y31" s="236" t="s">
        <v>201</v>
      </c>
      <c r="Z31" s="236" t="s">
        <v>147</v>
      </c>
      <c r="AA31" s="236"/>
      <c r="AB31" s="292" t="s">
        <v>147</v>
      </c>
      <c r="AC31" s="233"/>
      <c r="AD31" s="290">
        <v>41023</v>
      </c>
      <c r="AE31" s="291"/>
      <c r="AF31" s="118" t="s">
        <v>156</v>
      </c>
      <c r="AG31" s="236" t="s">
        <v>147</v>
      </c>
      <c r="AH31" s="236" t="s">
        <v>201</v>
      </c>
      <c r="AI31" s="236" t="s">
        <v>147</v>
      </c>
      <c r="AJ31" s="236"/>
      <c r="AK31" s="292" t="s">
        <v>201</v>
      </c>
      <c r="AL31" s="233"/>
      <c r="AM31" s="220">
        <v>41053</v>
      </c>
      <c r="AN31" s="227"/>
      <c r="AO31" s="310" t="s">
        <v>146</v>
      </c>
      <c r="AP31" s="222"/>
      <c r="AQ31" s="222"/>
      <c r="AR31" s="222"/>
      <c r="AS31" s="222"/>
      <c r="AT31" s="243"/>
      <c r="AU31" s="233"/>
      <c r="AV31" s="290">
        <v>41084</v>
      </c>
      <c r="AW31" s="291"/>
      <c r="AX31" s="118" t="s">
        <v>150</v>
      </c>
      <c r="AY31" s="236"/>
      <c r="AZ31" s="236" t="s">
        <v>147</v>
      </c>
      <c r="BA31" s="236" t="s">
        <v>201</v>
      </c>
      <c r="BB31" s="236" t="s">
        <v>201</v>
      </c>
      <c r="BC31" s="292" t="s">
        <v>147</v>
      </c>
      <c r="BE31" s="1"/>
      <c r="BF31" s="1"/>
      <c r="BG31" s="1"/>
      <c r="BH31" s="1"/>
      <c r="BI31" s="1"/>
    </row>
    <row r="32" spans="3:62" ht="15.5" x14ac:dyDescent="0.35">
      <c r="C32" s="220">
        <v>40933</v>
      </c>
      <c r="D32" s="227"/>
      <c r="E32" s="310" t="s">
        <v>146</v>
      </c>
      <c r="F32" s="222"/>
      <c r="G32" s="222"/>
      <c r="H32" s="222"/>
      <c r="I32" s="222"/>
      <c r="J32" s="243"/>
      <c r="K32" s="233"/>
      <c r="L32" s="290">
        <v>40964</v>
      </c>
      <c r="M32" s="291"/>
      <c r="N32" s="118" t="s">
        <v>150</v>
      </c>
      <c r="O32" s="236" t="s">
        <v>201</v>
      </c>
      <c r="P32" s="236" t="s">
        <v>147</v>
      </c>
      <c r="Q32" s="236"/>
      <c r="R32" s="236" t="s">
        <v>147</v>
      </c>
      <c r="S32" s="292" t="s">
        <v>201</v>
      </c>
      <c r="T32" s="233"/>
      <c r="U32" s="290">
        <v>40993</v>
      </c>
      <c r="V32" s="291"/>
      <c r="W32" s="118" t="s">
        <v>150</v>
      </c>
      <c r="X32" s="236" t="s">
        <v>201</v>
      </c>
      <c r="Y32" s="236" t="s">
        <v>201</v>
      </c>
      <c r="Z32" s="236" t="s">
        <v>147</v>
      </c>
      <c r="AA32" s="236"/>
      <c r="AB32" s="292" t="s">
        <v>147</v>
      </c>
      <c r="AC32" s="233"/>
      <c r="AD32" s="290">
        <v>41024</v>
      </c>
      <c r="AE32" s="291"/>
      <c r="AF32" s="118" t="s">
        <v>151</v>
      </c>
      <c r="AG32" s="236"/>
      <c r="AH32" s="236" t="s">
        <v>201</v>
      </c>
      <c r="AI32" s="236" t="s">
        <v>147</v>
      </c>
      <c r="AJ32" s="236" t="s">
        <v>147</v>
      </c>
      <c r="AK32" s="292" t="s">
        <v>201</v>
      </c>
      <c r="AL32" s="233"/>
      <c r="AM32" s="290">
        <v>41054</v>
      </c>
      <c r="AN32" s="291"/>
      <c r="AO32" s="118" t="s">
        <v>152</v>
      </c>
      <c r="AP32" s="236" t="s">
        <v>147</v>
      </c>
      <c r="AQ32" s="236"/>
      <c r="AR32" s="236" t="s">
        <v>201</v>
      </c>
      <c r="AS32" s="236" t="s">
        <v>147</v>
      </c>
      <c r="AT32" s="292" t="s">
        <v>201</v>
      </c>
      <c r="AU32" s="233"/>
      <c r="AV32" s="290">
        <v>41085</v>
      </c>
      <c r="AW32" s="291"/>
      <c r="AX32" s="118" t="s">
        <v>153</v>
      </c>
      <c r="AY32" s="236" t="s">
        <v>201</v>
      </c>
      <c r="AZ32" s="236" t="s">
        <v>147</v>
      </c>
      <c r="BA32" s="236" t="s">
        <v>201</v>
      </c>
      <c r="BB32" s="236"/>
      <c r="BC32" s="292" t="s">
        <v>147</v>
      </c>
      <c r="BE32" s="1"/>
      <c r="BF32" s="1"/>
      <c r="BG32" s="1"/>
      <c r="BH32" s="1"/>
      <c r="BI32" s="1"/>
      <c r="BJ32" s="1"/>
    </row>
    <row r="33" spans="1:76" ht="15.5" x14ac:dyDescent="0.35">
      <c r="C33" s="290">
        <v>40934</v>
      </c>
      <c r="D33" s="291"/>
      <c r="E33" s="118" t="s">
        <v>152</v>
      </c>
      <c r="F33" s="236" t="s">
        <v>147</v>
      </c>
      <c r="G33" s="236" t="s">
        <v>201</v>
      </c>
      <c r="H33" s="236" t="s">
        <v>147</v>
      </c>
      <c r="I33" s="236"/>
      <c r="J33" s="292" t="s">
        <v>201</v>
      </c>
      <c r="K33" s="233"/>
      <c r="L33" s="290">
        <v>40965</v>
      </c>
      <c r="M33" s="291"/>
      <c r="N33" s="118" t="s">
        <v>153</v>
      </c>
      <c r="O33" s="236"/>
      <c r="P33" s="236" t="s">
        <v>147</v>
      </c>
      <c r="Q33" s="236" t="s">
        <v>201</v>
      </c>
      <c r="R33" s="236" t="s">
        <v>147</v>
      </c>
      <c r="S33" s="292" t="s">
        <v>201</v>
      </c>
      <c r="T33" s="233"/>
      <c r="U33" s="290">
        <v>40994</v>
      </c>
      <c r="V33" s="291"/>
      <c r="W33" s="118" t="s">
        <v>153</v>
      </c>
      <c r="X33" s="236" t="s">
        <v>201</v>
      </c>
      <c r="Y33" s="236"/>
      <c r="Z33" s="236" t="s">
        <v>147</v>
      </c>
      <c r="AA33" s="236" t="s">
        <v>201</v>
      </c>
      <c r="AB33" s="292" t="s">
        <v>147</v>
      </c>
      <c r="AC33" s="233"/>
      <c r="AD33" s="220">
        <v>41025</v>
      </c>
      <c r="AE33" s="227"/>
      <c r="AF33" s="310" t="s">
        <v>146</v>
      </c>
      <c r="AG33" s="222"/>
      <c r="AH33" s="222"/>
      <c r="AI33" s="222"/>
      <c r="AJ33" s="222"/>
      <c r="AK33" s="243"/>
      <c r="AL33" s="233"/>
      <c r="AM33" s="290">
        <v>41055</v>
      </c>
      <c r="AN33" s="291"/>
      <c r="AO33" s="118" t="s">
        <v>155</v>
      </c>
      <c r="AP33" s="236" t="s">
        <v>147</v>
      </c>
      <c r="AQ33" s="236" t="s">
        <v>201</v>
      </c>
      <c r="AR33" s="236" t="s">
        <v>201</v>
      </c>
      <c r="AS33" s="236" t="s">
        <v>147</v>
      </c>
      <c r="AT33" s="292"/>
      <c r="AU33" s="233"/>
      <c r="AV33" s="290">
        <v>41086</v>
      </c>
      <c r="AW33" s="291"/>
      <c r="AX33" s="118" t="s">
        <v>156</v>
      </c>
      <c r="AY33" s="236" t="s">
        <v>201</v>
      </c>
      <c r="AZ33" s="236" t="s">
        <v>147</v>
      </c>
      <c r="BA33" s="236" t="s">
        <v>201</v>
      </c>
      <c r="BB33" s="236" t="s">
        <v>147</v>
      </c>
      <c r="BC33" s="292"/>
      <c r="BE33" s="1"/>
      <c r="BF33" s="1"/>
      <c r="BG33" s="1"/>
      <c r="BH33" s="1"/>
      <c r="BI33" s="1"/>
      <c r="BJ33" s="1"/>
    </row>
    <row r="34" spans="1:76" ht="15.5" x14ac:dyDescent="0.35">
      <c r="C34" s="290">
        <v>40935</v>
      </c>
      <c r="D34" s="291"/>
      <c r="E34" s="118" t="s">
        <v>155</v>
      </c>
      <c r="F34" s="236" t="s">
        <v>147</v>
      </c>
      <c r="G34" s="236"/>
      <c r="H34" s="236" t="s">
        <v>147</v>
      </c>
      <c r="I34" s="236" t="s">
        <v>201</v>
      </c>
      <c r="J34" s="292" t="s">
        <v>201</v>
      </c>
      <c r="K34" s="233"/>
      <c r="L34" s="290">
        <v>40966</v>
      </c>
      <c r="M34" s="291"/>
      <c r="N34" s="118" t="s">
        <v>156</v>
      </c>
      <c r="O34" s="236" t="s">
        <v>147</v>
      </c>
      <c r="P34" s="236"/>
      <c r="Q34" s="236" t="s">
        <v>201</v>
      </c>
      <c r="R34" s="236" t="s">
        <v>147</v>
      </c>
      <c r="S34" s="292" t="s">
        <v>201</v>
      </c>
      <c r="T34" s="233"/>
      <c r="U34" s="290">
        <v>40995</v>
      </c>
      <c r="V34" s="291"/>
      <c r="W34" s="118" t="s">
        <v>156</v>
      </c>
      <c r="X34" s="236" t="s">
        <v>201</v>
      </c>
      <c r="Y34" s="236" t="s">
        <v>147</v>
      </c>
      <c r="Z34" s="236"/>
      <c r="AA34" s="236" t="s">
        <v>201</v>
      </c>
      <c r="AB34" s="292" t="s">
        <v>147</v>
      </c>
      <c r="AC34" s="233"/>
      <c r="AD34" s="290">
        <v>41026</v>
      </c>
      <c r="AE34" s="293"/>
      <c r="AF34" s="118" t="s">
        <v>152</v>
      </c>
      <c r="AG34" s="236"/>
      <c r="AH34" s="236" t="s">
        <v>201</v>
      </c>
      <c r="AI34" s="236" t="s">
        <v>147</v>
      </c>
      <c r="AJ34" s="236" t="s">
        <v>201</v>
      </c>
      <c r="AK34" s="292" t="s">
        <v>147</v>
      </c>
      <c r="AL34" s="233"/>
      <c r="AM34" s="290">
        <v>41056</v>
      </c>
      <c r="AN34" s="293"/>
      <c r="AO34" s="118" t="s">
        <v>150</v>
      </c>
      <c r="AP34" s="236" t="s">
        <v>147</v>
      </c>
      <c r="AQ34" s="236" t="s">
        <v>201</v>
      </c>
      <c r="AR34" s="236" t="s">
        <v>201</v>
      </c>
      <c r="AS34" s="236" t="s">
        <v>147</v>
      </c>
      <c r="AT34" s="292"/>
      <c r="AU34" s="233"/>
      <c r="AV34" s="290">
        <v>41087</v>
      </c>
      <c r="AW34" s="293"/>
      <c r="AX34" s="118" t="s">
        <v>151</v>
      </c>
      <c r="AY34" s="236" t="s">
        <v>201</v>
      </c>
      <c r="AZ34" s="236"/>
      <c r="BA34" s="236" t="s">
        <v>201</v>
      </c>
      <c r="BB34" s="236" t="s">
        <v>147</v>
      </c>
      <c r="BC34" s="292" t="s">
        <v>147</v>
      </c>
      <c r="BE34" s="1"/>
      <c r="BF34" s="1"/>
      <c r="BG34" s="1"/>
      <c r="BH34" s="1"/>
      <c r="BI34" s="1"/>
      <c r="BJ34" s="1"/>
    </row>
    <row r="35" spans="1:76" ht="15.5" x14ac:dyDescent="0.35">
      <c r="C35" s="290">
        <v>40936</v>
      </c>
      <c r="D35" s="291"/>
      <c r="E35" s="118" t="s">
        <v>150</v>
      </c>
      <c r="F35" s="236" t="s">
        <v>147</v>
      </c>
      <c r="G35" s="236"/>
      <c r="H35" s="236" t="s">
        <v>147</v>
      </c>
      <c r="I35" s="236" t="s">
        <v>201</v>
      </c>
      <c r="J35" s="292" t="s">
        <v>201</v>
      </c>
      <c r="K35" s="233"/>
      <c r="L35" s="290">
        <v>40967</v>
      </c>
      <c r="M35" s="291"/>
      <c r="N35" s="118" t="s">
        <v>151</v>
      </c>
      <c r="O35" s="236" t="s">
        <v>147</v>
      </c>
      <c r="P35" s="236" t="s">
        <v>147</v>
      </c>
      <c r="Q35" s="236" t="s">
        <v>201</v>
      </c>
      <c r="R35" s="236"/>
      <c r="S35" s="292" t="s">
        <v>201</v>
      </c>
      <c r="T35" s="233"/>
      <c r="U35" s="290">
        <v>40996</v>
      </c>
      <c r="V35" s="291"/>
      <c r="W35" s="118" t="s">
        <v>151</v>
      </c>
      <c r="X35" s="236" t="s">
        <v>201</v>
      </c>
      <c r="Y35" s="236" t="s">
        <v>147</v>
      </c>
      <c r="Z35" s="236" t="s">
        <v>147</v>
      </c>
      <c r="AA35" s="236" t="s">
        <v>201</v>
      </c>
      <c r="AB35" s="292"/>
      <c r="AC35" s="233"/>
      <c r="AD35" s="290">
        <v>41027</v>
      </c>
      <c r="AE35" s="291"/>
      <c r="AF35" s="118" t="s">
        <v>155</v>
      </c>
      <c r="AG35" s="236" t="s">
        <v>201</v>
      </c>
      <c r="AH35" s="236" t="s">
        <v>201</v>
      </c>
      <c r="AI35" s="236" t="s">
        <v>147</v>
      </c>
      <c r="AJ35" s="236"/>
      <c r="AK35" s="292" t="s">
        <v>147</v>
      </c>
      <c r="AL35" s="233"/>
      <c r="AM35" s="290">
        <v>41057</v>
      </c>
      <c r="AN35" s="291"/>
      <c r="AO35" s="118" t="s">
        <v>153</v>
      </c>
      <c r="AP35" s="236" t="s">
        <v>147</v>
      </c>
      <c r="AQ35" s="236" t="s">
        <v>201</v>
      </c>
      <c r="AR35" s="236"/>
      <c r="AS35" s="236" t="s">
        <v>147</v>
      </c>
      <c r="AT35" s="292" t="s">
        <v>201</v>
      </c>
      <c r="AU35" s="233"/>
      <c r="AV35" s="220">
        <v>41088</v>
      </c>
      <c r="AW35" s="227"/>
      <c r="AX35" s="310" t="s">
        <v>146</v>
      </c>
      <c r="AY35" s="222"/>
      <c r="AZ35" s="222"/>
      <c r="BA35" s="222"/>
      <c r="BB35" s="222"/>
      <c r="BC35" s="243"/>
      <c r="BE35" s="1"/>
      <c r="BF35" s="1"/>
      <c r="BG35" s="1"/>
      <c r="BH35" s="1"/>
      <c r="BI35" s="1"/>
      <c r="BJ35" s="1"/>
    </row>
    <row r="36" spans="1:76" ht="15.5" x14ac:dyDescent="0.35">
      <c r="C36" s="290">
        <v>40937</v>
      </c>
      <c r="D36" s="291"/>
      <c r="E36" s="118" t="s">
        <v>153</v>
      </c>
      <c r="F36" s="236" t="s">
        <v>147</v>
      </c>
      <c r="G36" s="236" t="s">
        <v>201</v>
      </c>
      <c r="H36" s="236" t="s">
        <v>147</v>
      </c>
      <c r="I36" s="236" t="s">
        <v>201</v>
      </c>
      <c r="J36" s="292"/>
      <c r="K36" s="233"/>
      <c r="L36" s="290">
        <v>40968</v>
      </c>
      <c r="M36" s="293"/>
      <c r="N36" s="118"/>
      <c r="O36" s="236"/>
      <c r="P36" s="236"/>
      <c r="Q36" s="236"/>
      <c r="R36" s="236"/>
      <c r="S36" s="292"/>
      <c r="T36" s="233"/>
      <c r="U36" s="220">
        <v>40997</v>
      </c>
      <c r="V36" s="227"/>
      <c r="W36" s="310" t="s">
        <v>146</v>
      </c>
      <c r="X36" s="222"/>
      <c r="Y36" s="222"/>
      <c r="Z36" s="222"/>
      <c r="AA36" s="222"/>
      <c r="AB36" s="243"/>
      <c r="AC36" s="233"/>
      <c r="AD36" s="290">
        <v>41028</v>
      </c>
      <c r="AE36" s="291"/>
      <c r="AF36" s="118" t="s">
        <v>150</v>
      </c>
      <c r="AG36" s="236" t="s">
        <v>201</v>
      </c>
      <c r="AH36" s="236" t="s">
        <v>201</v>
      </c>
      <c r="AI36" s="236" t="s">
        <v>147</v>
      </c>
      <c r="AJ36" s="236"/>
      <c r="AK36" s="292" t="s">
        <v>147</v>
      </c>
      <c r="AL36" s="233"/>
      <c r="AM36" s="290">
        <v>41058</v>
      </c>
      <c r="AN36" s="291"/>
      <c r="AO36" s="118" t="s">
        <v>156</v>
      </c>
      <c r="AP36" s="236" t="s">
        <v>147</v>
      </c>
      <c r="AQ36" s="236" t="s">
        <v>201</v>
      </c>
      <c r="AR36" s="236" t="s">
        <v>147</v>
      </c>
      <c r="AS36" s="236"/>
      <c r="AT36" s="292" t="s">
        <v>201</v>
      </c>
      <c r="AU36" s="233"/>
      <c r="AV36" s="290">
        <v>41089</v>
      </c>
      <c r="AW36" s="291"/>
      <c r="AX36" s="118" t="s">
        <v>152</v>
      </c>
      <c r="AY36" s="236" t="s">
        <v>147</v>
      </c>
      <c r="AZ36" s="236"/>
      <c r="BA36" s="236" t="s">
        <v>201</v>
      </c>
      <c r="BB36" s="236" t="s">
        <v>147</v>
      </c>
      <c r="BC36" s="292" t="s">
        <v>201</v>
      </c>
      <c r="BE36" s="1"/>
      <c r="BF36" s="1"/>
      <c r="BG36" s="1"/>
      <c r="BH36" s="1"/>
      <c r="BI36" s="1"/>
      <c r="BJ36" s="1"/>
    </row>
    <row r="37" spans="1:76" ht="15.5" x14ac:dyDescent="0.35">
      <c r="C37" s="290">
        <v>40938</v>
      </c>
      <c r="D37" s="291" t="s">
        <v>127</v>
      </c>
      <c r="E37" s="118" t="s">
        <v>156</v>
      </c>
      <c r="F37" s="236"/>
      <c r="G37" s="236" t="s">
        <v>201</v>
      </c>
      <c r="H37" s="236" t="s">
        <v>147</v>
      </c>
      <c r="I37" s="236" t="s">
        <v>201</v>
      </c>
      <c r="J37" s="292" t="s">
        <v>147</v>
      </c>
      <c r="K37" s="233"/>
      <c r="L37" s="290"/>
      <c r="M37" s="291"/>
      <c r="N37" s="118"/>
      <c r="O37" s="236"/>
      <c r="P37" s="236"/>
      <c r="Q37" s="236"/>
      <c r="R37" s="236"/>
      <c r="S37" s="292"/>
      <c r="T37" s="233"/>
      <c r="U37" s="290">
        <v>40998</v>
      </c>
      <c r="V37" s="291"/>
      <c r="W37" s="118" t="s">
        <v>152</v>
      </c>
      <c r="X37" s="236" t="s">
        <v>201</v>
      </c>
      <c r="Y37" s="236" t="s">
        <v>147</v>
      </c>
      <c r="Z37" s="236" t="s">
        <v>201</v>
      </c>
      <c r="AA37" s="236" t="s">
        <v>147</v>
      </c>
      <c r="AB37" s="292"/>
      <c r="AC37" s="233"/>
      <c r="AD37" s="290">
        <v>41029</v>
      </c>
      <c r="AE37" s="291"/>
      <c r="AF37" s="118" t="s">
        <v>153</v>
      </c>
      <c r="AG37" s="236" t="s">
        <v>201</v>
      </c>
      <c r="AH37" s="236"/>
      <c r="AI37" s="236" t="s">
        <v>147</v>
      </c>
      <c r="AJ37" s="236" t="s">
        <v>201</v>
      </c>
      <c r="AK37" s="292" t="s">
        <v>147</v>
      </c>
      <c r="AL37" s="233"/>
      <c r="AM37" s="290">
        <v>41059</v>
      </c>
      <c r="AN37" s="291"/>
      <c r="AO37" s="118" t="s">
        <v>151</v>
      </c>
      <c r="AP37" s="236"/>
      <c r="AQ37" s="236" t="s">
        <v>201</v>
      </c>
      <c r="AR37" s="236" t="s">
        <v>147</v>
      </c>
      <c r="AS37" s="236" t="s">
        <v>147</v>
      </c>
      <c r="AT37" s="292" t="s">
        <v>201</v>
      </c>
      <c r="AU37" s="233"/>
      <c r="AV37" s="290">
        <v>41090</v>
      </c>
      <c r="AW37" s="291"/>
      <c r="AX37" s="118" t="s">
        <v>155</v>
      </c>
      <c r="AY37" s="236" t="s">
        <v>147</v>
      </c>
      <c r="AZ37" s="236" t="s">
        <v>201</v>
      </c>
      <c r="BA37" s="236" t="s">
        <v>201</v>
      </c>
      <c r="BB37" s="236" t="s">
        <v>147</v>
      </c>
      <c r="BC37" s="292"/>
      <c r="BE37" s="1"/>
      <c r="BF37" s="1"/>
      <c r="BG37" s="1"/>
      <c r="BH37" s="1"/>
      <c r="BI37" s="1"/>
      <c r="BJ37" s="1"/>
    </row>
    <row r="38" spans="1:76" ht="16" thickBot="1" x14ac:dyDescent="0.4">
      <c r="C38" s="296">
        <v>40939</v>
      </c>
      <c r="D38" s="297" t="s">
        <v>127</v>
      </c>
      <c r="E38" s="303" t="s">
        <v>151</v>
      </c>
      <c r="F38" s="301" t="s">
        <v>147</v>
      </c>
      <c r="G38" s="301" t="s">
        <v>201</v>
      </c>
      <c r="H38" s="301"/>
      <c r="I38" s="301" t="s">
        <v>201</v>
      </c>
      <c r="J38" s="299" t="s">
        <v>147</v>
      </c>
      <c r="K38" s="233"/>
      <c r="L38" s="296"/>
      <c r="M38" s="300"/>
      <c r="N38" s="303"/>
      <c r="O38" s="301"/>
      <c r="P38" s="301"/>
      <c r="Q38" s="301"/>
      <c r="R38" s="301"/>
      <c r="S38" s="299"/>
      <c r="T38" s="233"/>
      <c r="U38" s="296">
        <v>40999</v>
      </c>
      <c r="V38" s="297" t="s">
        <v>127</v>
      </c>
      <c r="W38" s="303" t="s">
        <v>155</v>
      </c>
      <c r="X38" s="301" t="s">
        <v>201</v>
      </c>
      <c r="Y38" s="301" t="s">
        <v>147</v>
      </c>
      <c r="Z38" s="301"/>
      <c r="AA38" s="301" t="s">
        <v>147</v>
      </c>
      <c r="AB38" s="299" t="s">
        <v>201</v>
      </c>
      <c r="AC38" s="233"/>
      <c r="AD38" s="296"/>
      <c r="AE38" s="300"/>
      <c r="AF38" s="303"/>
      <c r="AG38" s="303"/>
      <c r="AH38" s="303"/>
      <c r="AI38" s="303"/>
      <c r="AJ38" s="303"/>
      <c r="AK38" s="304"/>
      <c r="AL38" s="233"/>
      <c r="AM38" s="228">
        <v>41060</v>
      </c>
      <c r="AN38" s="320" t="s">
        <v>127</v>
      </c>
      <c r="AO38" s="321" t="s">
        <v>146</v>
      </c>
      <c r="AP38" s="231"/>
      <c r="AQ38" s="231"/>
      <c r="AR38" s="231"/>
      <c r="AS38" s="231"/>
      <c r="AT38" s="245"/>
      <c r="AU38" s="233"/>
      <c r="AV38" s="296"/>
      <c r="AW38" s="300"/>
      <c r="AX38" s="303"/>
      <c r="AY38" s="303"/>
      <c r="AZ38" s="303"/>
      <c r="BA38" s="303"/>
      <c r="BB38" s="303"/>
      <c r="BC38" s="304"/>
      <c r="BE38" s="1"/>
      <c r="BF38" s="1"/>
      <c r="BG38" s="1"/>
      <c r="BH38" s="1"/>
      <c r="BI38" s="1"/>
      <c r="BJ38" s="1"/>
    </row>
    <row r="39" spans="1:76" ht="15" thickBot="1" x14ac:dyDescent="0.4">
      <c r="K39" s="1"/>
      <c r="T39" s="1"/>
      <c r="AC39" s="1"/>
      <c r="AL39" s="1"/>
      <c r="AU39" s="1"/>
      <c r="BE39" s="1"/>
      <c r="BF39" s="1"/>
      <c r="BG39" s="1"/>
      <c r="BH39" s="1"/>
      <c r="BI39" s="1"/>
      <c r="BJ39" s="1"/>
    </row>
    <row r="40" spans="1:76" x14ac:dyDescent="0.35">
      <c r="C40" s="433" t="s">
        <v>128</v>
      </c>
      <c r="D40" s="434"/>
      <c r="E40" s="434"/>
      <c r="F40" s="434" t="s">
        <v>128</v>
      </c>
      <c r="G40" s="434"/>
      <c r="H40" s="434"/>
      <c r="I40" s="434"/>
      <c r="J40" s="435"/>
      <c r="K40" s="246"/>
      <c r="L40" s="433" t="s">
        <v>129</v>
      </c>
      <c r="M40" s="434"/>
      <c r="N40" s="434"/>
      <c r="O40" s="434" t="s">
        <v>129</v>
      </c>
      <c r="P40" s="434"/>
      <c r="Q40" s="434"/>
      <c r="R40" s="434"/>
      <c r="S40" s="435"/>
      <c r="T40" s="246"/>
      <c r="U40" s="433" t="s">
        <v>130</v>
      </c>
      <c r="V40" s="434"/>
      <c r="W40" s="434"/>
      <c r="X40" s="434" t="s">
        <v>130</v>
      </c>
      <c r="Y40" s="434"/>
      <c r="Z40" s="434"/>
      <c r="AA40" s="434"/>
      <c r="AB40" s="435"/>
      <c r="AC40" s="246"/>
      <c r="AD40" s="433" t="s">
        <v>131</v>
      </c>
      <c r="AE40" s="434"/>
      <c r="AF40" s="434"/>
      <c r="AG40" s="434" t="s">
        <v>131</v>
      </c>
      <c r="AH40" s="434"/>
      <c r="AI40" s="434"/>
      <c r="AJ40" s="434"/>
      <c r="AK40" s="435"/>
      <c r="AL40" s="246"/>
      <c r="AM40" s="433" t="s">
        <v>132</v>
      </c>
      <c r="AN40" s="434"/>
      <c r="AO40" s="434"/>
      <c r="AP40" s="434" t="s">
        <v>132</v>
      </c>
      <c r="AQ40" s="434"/>
      <c r="AR40" s="434"/>
      <c r="AS40" s="434"/>
      <c r="AT40" s="435"/>
      <c r="AU40" s="246"/>
      <c r="AV40" s="433" t="s">
        <v>133</v>
      </c>
      <c r="AW40" s="434"/>
      <c r="AX40" s="434"/>
      <c r="AY40" s="434" t="s">
        <v>133</v>
      </c>
      <c r="AZ40" s="434"/>
      <c r="BA40" s="434"/>
      <c r="BB40" s="434"/>
      <c r="BC40" s="435"/>
      <c r="BE40" s="1"/>
      <c r="BF40" s="1"/>
      <c r="BG40" s="1"/>
      <c r="BH40" s="1"/>
      <c r="BI40" s="1"/>
      <c r="BJ40" s="1"/>
    </row>
    <row r="41" spans="1:76" s="32" customFormat="1" ht="16" thickBot="1" x14ac:dyDescent="0.4">
      <c r="A41" s="155"/>
      <c r="B41" s="155"/>
      <c r="C41" s="316"/>
      <c r="D41" s="317"/>
      <c r="E41" s="312"/>
      <c r="F41" s="256" t="s">
        <v>122</v>
      </c>
      <c r="G41" s="256" t="s">
        <v>123</v>
      </c>
      <c r="H41" s="256" t="s">
        <v>124</v>
      </c>
      <c r="I41" s="256" t="s">
        <v>125</v>
      </c>
      <c r="J41" s="257" t="s">
        <v>126</v>
      </c>
      <c r="K41" s="155"/>
      <c r="L41" s="311"/>
      <c r="M41" s="29"/>
      <c r="N41" s="312"/>
      <c r="O41" s="256" t="s">
        <v>122</v>
      </c>
      <c r="P41" s="256" t="s">
        <v>123</v>
      </c>
      <c r="Q41" s="256" t="s">
        <v>124</v>
      </c>
      <c r="R41" s="256" t="s">
        <v>125</v>
      </c>
      <c r="S41" s="257" t="s">
        <v>126</v>
      </c>
      <c r="T41" s="155"/>
      <c r="U41" s="311"/>
      <c r="V41" s="29"/>
      <c r="W41" s="312"/>
      <c r="X41" s="256" t="s">
        <v>122</v>
      </c>
      <c r="Y41" s="256" t="s">
        <v>123</v>
      </c>
      <c r="Z41" s="256" t="s">
        <v>124</v>
      </c>
      <c r="AA41" s="256" t="s">
        <v>125</v>
      </c>
      <c r="AB41" s="257" t="s">
        <v>126</v>
      </c>
      <c r="AC41" s="155"/>
      <c r="AD41" s="311"/>
      <c r="AE41" s="29"/>
      <c r="AF41" s="312"/>
      <c r="AG41" s="256" t="s">
        <v>122</v>
      </c>
      <c r="AH41" s="256" t="s">
        <v>123</v>
      </c>
      <c r="AI41" s="256" t="s">
        <v>124</v>
      </c>
      <c r="AJ41" s="256" t="s">
        <v>125</v>
      </c>
      <c r="AK41" s="257" t="s">
        <v>126</v>
      </c>
      <c r="AL41" s="155"/>
      <c r="AM41" s="316"/>
      <c r="AN41" s="317"/>
      <c r="AO41" s="312"/>
      <c r="AP41" s="256" t="s">
        <v>122</v>
      </c>
      <c r="AQ41" s="256" t="s">
        <v>123</v>
      </c>
      <c r="AR41" s="256" t="s">
        <v>124</v>
      </c>
      <c r="AS41" s="256" t="s">
        <v>125</v>
      </c>
      <c r="AT41" s="257" t="s">
        <v>126</v>
      </c>
      <c r="AU41" s="155"/>
      <c r="AV41" s="316"/>
      <c r="AW41" s="317"/>
      <c r="AX41" s="312"/>
      <c r="AY41" s="256" t="s">
        <v>122</v>
      </c>
      <c r="AZ41" s="256" t="s">
        <v>123</v>
      </c>
      <c r="BA41" s="256" t="s">
        <v>124</v>
      </c>
      <c r="BB41" s="256" t="s">
        <v>125</v>
      </c>
      <c r="BC41" s="257" t="s">
        <v>126</v>
      </c>
      <c r="BD41" s="155"/>
      <c r="BE41" s="1"/>
      <c r="BF41" s="1"/>
      <c r="BG41" s="1"/>
      <c r="BH41" s="1"/>
      <c r="BI41" s="1"/>
      <c r="BJ41" s="1"/>
      <c r="BK41" s="155"/>
      <c r="BL41" s="155"/>
      <c r="BM41" s="155"/>
      <c r="BN41" s="155"/>
      <c r="BO41" s="155"/>
      <c r="BP41" s="155"/>
      <c r="BQ41" s="155"/>
      <c r="BR41" s="155"/>
      <c r="BS41" s="155"/>
      <c r="BT41" s="155"/>
      <c r="BU41" s="155"/>
      <c r="BV41" s="155"/>
      <c r="BW41" s="155"/>
      <c r="BX41" s="155"/>
    </row>
    <row r="42" spans="1:76" ht="15.5" x14ac:dyDescent="0.35">
      <c r="C42" s="368">
        <v>41091</v>
      </c>
      <c r="D42" s="369"/>
      <c r="E42" s="309" t="s">
        <v>150</v>
      </c>
      <c r="F42" s="370" t="s">
        <v>147</v>
      </c>
      <c r="G42" s="370" t="s">
        <v>201</v>
      </c>
      <c r="H42" s="370" t="s">
        <v>201</v>
      </c>
      <c r="I42" s="370" t="s">
        <v>147</v>
      </c>
      <c r="J42" s="371"/>
      <c r="K42" s="233"/>
      <c r="L42" s="284">
        <v>41122</v>
      </c>
      <c r="M42" s="285"/>
      <c r="N42" s="309" t="s">
        <v>151</v>
      </c>
      <c r="O42" s="370" t="s">
        <v>154</v>
      </c>
      <c r="P42" s="370" t="s">
        <v>154</v>
      </c>
      <c r="Q42" s="370" t="s">
        <v>154</v>
      </c>
      <c r="R42" s="370" t="s">
        <v>154</v>
      </c>
      <c r="S42" s="287" t="s">
        <v>154</v>
      </c>
      <c r="T42" s="233"/>
      <c r="U42" s="284">
        <v>41153</v>
      </c>
      <c r="V42" s="285"/>
      <c r="W42" s="309" t="s">
        <v>155</v>
      </c>
      <c r="X42" s="370"/>
      <c r="Y42" s="370" t="s">
        <v>147</v>
      </c>
      <c r="Z42" s="370" t="s">
        <v>201</v>
      </c>
      <c r="AA42" s="370" t="s">
        <v>201</v>
      </c>
      <c r="AB42" s="287" t="s">
        <v>147</v>
      </c>
      <c r="AC42" s="233"/>
      <c r="AD42" s="284">
        <v>41183</v>
      </c>
      <c r="AE42" s="285"/>
      <c r="AF42" s="309" t="s">
        <v>153</v>
      </c>
      <c r="AG42" s="370" t="s">
        <v>147</v>
      </c>
      <c r="AH42" s="370" t="s">
        <v>201</v>
      </c>
      <c r="AI42" s="370" t="s">
        <v>147</v>
      </c>
      <c r="AJ42" s="370" t="s">
        <v>201</v>
      </c>
      <c r="AK42" s="287"/>
      <c r="AL42" s="233"/>
      <c r="AM42" s="313">
        <v>41214</v>
      </c>
      <c r="AN42" s="314"/>
      <c r="AO42" s="315" t="s">
        <v>146</v>
      </c>
      <c r="AP42" s="307"/>
      <c r="AQ42" s="307"/>
      <c r="AR42" s="307"/>
      <c r="AS42" s="307"/>
      <c r="AT42" s="244"/>
      <c r="AU42" s="233"/>
      <c r="AV42" s="368">
        <v>41244</v>
      </c>
      <c r="AW42" s="369"/>
      <c r="AX42" s="309" t="s">
        <v>155</v>
      </c>
      <c r="AY42" s="370" t="s">
        <v>201</v>
      </c>
      <c r="AZ42" s="370" t="s">
        <v>147</v>
      </c>
      <c r="BA42" s="370"/>
      <c r="BB42" s="370" t="s">
        <v>147</v>
      </c>
      <c r="BC42" s="287" t="s">
        <v>201</v>
      </c>
      <c r="BE42" s="1"/>
      <c r="BF42" s="1"/>
      <c r="BG42" s="1"/>
      <c r="BH42" s="1"/>
      <c r="BI42" s="1"/>
      <c r="BJ42" s="1"/>
    </row>
    <row r="43" spans="1:76" ht="15.5" x14ac:dyDescent="0.35">
      <c r="C43" s="290">
        <v>41092</v>
      </c>
      <c r="D43" s="291"/>
      <c r="E43" s="118" t="s">
        <v>153</v>
      </c>
      <c r="F43" s="236" t="s">
        <v>147</v>
      </c>
      <c r="G43" s="236" t="s">
        <v>201</v>
      </c>
      <c r="H43" s="236"/>
      <c r="I43" s="236" t="s">
        <v>147</v>
      </c>
      <c r="J43" s="292" t="s">
        <v>201</v>
      </c>
      <c r="K43" s="233"/>
      <c r="L43" s="220">
        <v>41123</v>
      </c>
      <c r="M43" s="227"/>
      <c r="N43" s="310" t="s">
        <v>146</v>
      </c>
      <c r="O43" s="222"/>
      <c r="P43" s="222"/>
      <c r="Q43" s="222"/>
      <c r="R43" s="222"/>
      <c r="S43" s="243"/>
      <c r="T43" s="233"/>
      <c r="U43" s="290">
        <v>41154</v>
      </c>
      <c r="V43" s="291"/>
      <c r="W43" s="118" t="s">
        <v>150</v>
      </c>
      <c r="X43" s="236"/>
      <c r="Y43" s="236" t="s">
        <v>147</v>
      </c>
      <c r="Z43" s="236" t="s">
        <v>201</v>
      </c>
      <c r="AA43" s="236" t="s">
        <v>201</v>
      </c>
      <c r="AB43" s="292" t="s">
        <v>147</v>
      </c>
      <c r="AC43" s="233"/>
      <c r="AD43" s="290">
        <v>41184</v>
      </c>
      <c r="AE43" s="291"/>
      <c r="AF43" s="118" t="s">
        <v>156</v>
      </c>
      <c r="AG43" s="236"/>
      <c r="AH43" s="236" t="s">
        <v>201</v>
      </c>
      <c r="AI43" s="236" t="s">
        <v>147</v>
      </c>
      <c r="AJ43" s="236" t="s">
        <v>201</v>
      </c>
      <c r="AK43" s="292" t="s">
        <v>147</v>
      </c>
      <c r="AL43" s="233"/>
      <c r="AM43" s="290">
        <v>41215</v>
      </c>
      <c r="AN43" s="291"/>
      <c r="AO43" s="118" t="s">
        <v>152</v>
      </c>
      <c r="AP43" s="236" t="s">
        <v>147</v>
      </c>
      <c r="AQ43" s="236" t="s">
        <v>201</v>
      </c>
      <c r="AR43" s="236" t="s">
        <v>147</v>
      </c>
      <c r="AS43" s="236"/>
      <c r="AT43" s="292" t="s">
        <v>201</v>
      </c>
      <c r="AU43" s="233"/>
      <c r="AV43" s="290">
        <v>41245</v>
      </c>
      <c r="AW43" s="291"/>
      <c r="AX43" s="118" t="s">
        <v>150</v>
      </c>
      <c r="AY43" s="236" t="s">
        <v>201</v>
      </c>
      <c r="AZ43" s="236" t="s">
        <v>147</v>
      </c>
      <c r="BA43" s="236"/>
      <c r="BB43" s="236" t="s">
        <v>147</v>
      </c>
      <c r="BC43" s="292" t="s">
        <v>201</v>
      </c>
      <c r="BE43" s="1"/>
      <c r="BF43" s="1"/>
      <c r="BG43" s="1"/>
      <c r="BH43" s="1"/>
      <c r="BI43" s="1"/>
      <c r="BJ43" s="1"/>
    </row>
    <row r="44" spans="1:76" ht="15.5" x14ac:dyDescent="0.35">
      <c r="C44" s="290">
        <v>41093</v>
      </c>
      <c r="D44" s="291"/>
      <c r="E44" s="118" t="s">
        <v>156</v>
      </c>
      <c r="F44" s="236" t="s">
        <v>147</v>
      </c>
      <c r="G44" s="236" t="s">
        <v>201</v>
      </c>
      <c r="H44" s="236" t="s">
        <v>147</v>
      </c>
      <c r="I44" s="236"/>
      <c r="J44" s="292" t="s">
        <v>201</v>
      </c>
      <c r="K44" s="233"/>
      <c r="L44" s="290">
        <v>41124</v>
      </c>
      <c r="M44" s="291"/>
      <c r="N44" s="118" t="s">
        <v>152</v>
      </c>
      <c r="O44" s="236" t="s">
        <v>147</v>
      </c>
      <c r="P44" s="236"/>
      <c r="Q44" s="236" t="s">
        <v>201</v>
      </c>
      <c r="R44" s="236" t="s">
        <v>147</v>
      </c>
      <c r="S44" s="292" t="s">
        <v>201</v>
      </c>
      <c r="T44" s="233"/>
      <c r="U44" s="290">
        <v>41155</v>
      </c>
      <c r="V44" s="291"/>
      <c r="W44" s="118" t="s">
        <v>153</v>
      </c>
      <c r="X44" s="236" t="s">
        <v>201</v>
      </c>
      <c r="Y44" s="236" t="s">
        <v>147</v>
      </c>
      <c r="Z44" s="236" t="s">
        <v>201</v>
      </c>
      <c r="AA44" s="236"/>
      <c r="AB44" s="292" t="s">
        <v>147</v>
      </c>
      <c r="AC44" s="233"/>
      <c r="AD44" s="290">
        <v>41185</v>
      </c>
      <c r="AE44" s="291"/>
      <c r="AF44" s="118" t="s">
        <v>151</v>
      </c>
      <c r="AG44" s="236" t="s">
        <v>147</v>
      </c>
      <c r="AH44" s="236" t="s">
        <v>201</v>
      </c>
      <c r="AI44" s="236"/>
      <c r="AJ44" s="236" t="s">
        <v>201</v>
      </c>
      <c r="AK44" s="292" t="s">
        <v>147</v>
      </c>
      <c r="AL44" s="233"/>
      <c r="AM44" s="290">
        <v>41216</v>
      </c>
      <c r="AN44" s="291"/>
      <c r="AO44" s="118" t="s">
        <v>155</v>
      </c>
      <c r="AP44" s="236" t="s">
        <v>147</v>
      </c>
      <c r="AQ44" s="236"/>
      <c r="AR44" s="236" t="s">
        <v>147</v>
      </c>
      <c r="AS44" s="236" t="s">
        <v>201</v>
      </c>
      <c r="AT44" s="292" t="s">
        <v>201</v>
      </c>
      <c r="AU44" s="233"/>
      <c r="AV44" s="290">
        <v>41246</v>
      </c>
      <c r="AW44" s="291"/>
      <c r="AX44" s="118" t="s">
        <v>153</v>
      </c>
      <c r="AY44" s="236"/>
      <c r="AZ44" s="236" t="s">
        <v>147</v>
      </c>
      <c r="BA44" s="236" t="s">
        <v>201</v>
      </c>
      <c r="BB44" s="236" t="s">
        <v>147</v>
      </c>
      <c r="BC44" s="292" t="s">
        <v>201</v>
      </c>
      <c r="BE44" s="1"/>
      <c r="BF44" s="1"/>
      <c r="BG44" s="1"/>
      <c r="BH44" s="1"/>
      <c r="BI44" s="1"/>
      <c r="BJ44" s="1"/>
    </row>
    <row r="45" spans="1:76" ht="15.5" x14ac:dyDescent="0.35">
      <c r="C45" s="290">
        <v>41094</v>
      </c>
      <c r="D45" s="291"/>
      <c r="E45" s="118" t="s">
        <v>151</v>
      </c>
      <c r="F45" s="236"/>
      <c r="G45" s="236" t="s">
        <v>201</v>
      </c>
      <c r="H45" s="236" t="s">
        <v>147</v>
      </c>
      <c r="I45" s="236" t="s">
        <v>147</v>
      </c>
      <c r="J45" s="292" t="s">
        <v>201</v>
      </c>
      <c r="K45" s="233"/>
      <c r="L45" s="290">
        <v>41125</v>
      </c>
      <c r="M45" s="291"/>
      <c r="N45" s="118" t="s">
        <v>155</v>
      </c>
      <c r="O45" s="236" t="s">
        <v>147</v>
      </c>
      <c r="P45" s="236" t="s">
        <v>201</v>
      </c>
      <c r="Q45" s="236" t="s">
        <v>201</v>
      </c>
      <c r="R45" s="236" t="s">
        <v>147</v>
      </c>
      <c r="S45" s="292"/>
      <c r="T45" s="233"/>
      <c r="U45" s="290">
        <v>41156</v>
      </c>
      <c r="V45" s="291"/>
      <c r="W45" s="118" t="s">
        <v>156</v>
      </c>
      <c r="X45" s="236" t="s">
        <v>201</v>
      </c>
      <c r="Y45" s="236" t="s">
        <v>147</v>
      </c>
      <c r="Z45" s="236" t="s">
        <v>201</v>
      </c>
      <c r="AA45" s="236" t="s">
        <v>147</v>
      </c>
      <c r="AB45" s="292"/>
      <c r="AC45" s="233"/>
      <c r="AD45" s="220">
        <v>41186</v>
      </c>
      <c r="AE45" s="227"/>
      <c r="AF45" s="310" t="s">
        <v>146</v>
      </c>
      <c r="AG45" s="222"/>
      <c r="AH45" s="222"/>
      <c r="AI45" s="222"/>
      <c r="AJ45" s="222"/>
      <c r="AK45" s="243"/>
      <c r="AL45" s="233"/>
      <c r="AM45" s="290">
        <v>41217</v>
      </c>
      <c r="AN45" s="291"/>
      <c r="AO45" s="118" t="s">
        <v>150</v>
      </c>
      <c r="AP45" s="236" t="s">
        <v>147</v>
      </c>
      <c r="AQ45" s="236"/>
      <c r="AR45" s="236" t="s">
        <v>147</v>
      </c>
      <c r="AS45" s="236" t="s">
        <v>201</v>
      </c>
      <c r="AT45" s="292" t="s">
        <v>201</v>
      </c>
      <c r="AU45" s="233"/>
      <c r="AV45" s="290">
        <v>41247</v>
      </c>
      <c r="AW45" s="291"/>
      <c r="AX45" s="118" t="s">
        <v>156</v>
      </c>
      <c r="AY45" s="236" t="s">
        <v>147</v>
      </c>
      <c r="AZ45" s="236"/>
      <c r="BA45" s="236" t="s">
        <v>201</v>
      </c>
      <c r="BB45" s="236" t="s">
        <v>147</v>
      </c>
      <c r="BC45" s="292" t="s">
        <v>201</v>
      </c>
      <c r="BE45" s="1"/>
      <c r="BF45" s="1"/>
      <c r="BG45" s="1"/>
      <c r="BH45" s="1"/>
      <c r="BI45" s="1"/>
      <c r="BJ45" s="1"/>
    </row>
    <row r="46" spans="1:76" ht="15.5" x14ac:dyDescent="0.35">
      <c r="C46" s="220">
        <v>41095</v>
      </c>
      <c r="D46" s="227"/>
      <c r="E46" s="310" t="s">
        <v>146</v>
      </c>
      <c r="F46" s="222"/>
      <c r="G46" s="222"/>
      <c r="H46" s="222"/>
      <c r="I46" s="222"/>
      <c r="J46" s="243"/>
      <c r="K46" s="233"/>
      <c r="L46" s="290">
        <v>41126</v>
      </c>
      <c r="M46" s="291"/>
      <c r="N46" s="118" t="s">
        <v>150</v>
      </c>
      <c r="O46" s="236" t="s">
        <v>147</v>
      </c>
      <c r="P46" s="236" t="s">
        <v>201</v>
      </c>
      <c r="Q46" s="236" t="s">
        <v>201</v>
      </c>
      <c r="R46" s="236" t="s">
        <v>147</v>
      </c>
      <c r="S46" s="292"/>
      <c r="T46" s="233"/>
      <c r="U46" s="290">
        <v>41157</v>
      </c>
      <c r="V46" s="291"/>
      <c r="W46" s="118" t="s">
        <v>151</v>
      </c>
      <c r="X46" s="236" t="s">
        <v>201</v>
      </c>
      <c r="Y46" s="236"/>
      <c r="Z46" s="236" t="s">
        <v>201</v>
      </c>
      <c r="AA46" s="236" t="s">
        <v>147</v>
      </c>
      <c r="AB46" s="292" t="s">
        <v>147</v>
      </c>
      <c r="AC46" s="233"/>
      <c r="AD46" s="290">
        <v>41187</v>
      </c>
      <c r="AE46" s="291"/>
      <c r="AF46" s="118" t="s">
        <v>152</v>
      </c>
      <c r="AG46" s="236" t="s">
        <v>201</v>
      </c>
      <c r="AH46" s="236" t="s">
        <v>147</v>
      </c>
      <c r="AI46" s="236"/>
      <c r="AJ46" s="236" t="s">
        <v>201</v>
      </c>
      <c r="AK46" s="292" t="s">
        <v>147</v>
      </c>
      <c r="AL46" s="233"/>
      <c r="AM46" s="290">
        <v>41218</v>
      </c>
      <c r="AN46" s="291"/>
      <c r="AO46" s="118" t="s">
        <v>153</v>
      </c>
      <c r="AP46" s="236" t="s">
        <v>147</v>
      </c>
      <c r="AQ46" s="236" t="s">
        <v>201</v>
      </c>
      <c r="AR46" s="236" t="s">
        <v>147</v>
      </c>
      <c r="AS46" s="236" t="s">
        <v>201</v>
      </c>
      <c r="AT46" s="292"/>
      <c r="AU46" s="233"/>
      <c r="AV46" s="290">
        <v>41248</v>
      </c>
      <c r="AW46" s="291"/>
      <c r="AX46" s="118" t="s">
        <v>151</v>
      </c>
      <c r="AY46" s="236" t="s">
        <v>147</v>
      </c>
      <c r="AZ46" s="236" t="s">
        <v>147</v>
      </c>
      <c r="BA46" s="236" t="s">
        <v>201</v>
      </c>
      <c r="BB46" s="236"/>
      <c r="BC46" s="292" t="s">
        <v>201</v>
      </c>
      <c r="BE46" s="1"/>
      <c r="BF46" s="1"/>
      <c r="BG46" s="1"/>
      <c r="BH46" s="1"/>
      <c r="BI46" s="1"/>
      <c r="BJ46" s="1"/>
    </row>
    <row r="47" spans="1:76" ht="15.5" x14ac:dyDescent="0.35">
      <c r="C47" s="290">
        <v>41096</v>
      </c>
      <c r="D47" s="293"/>
      <c r="E47" s="118" t="s">
        <v>152</v>
      </c>
      <c r="F47" s="236" t="s">
        <v>154</v>
      </c>
      <c r="G47" s="236" t="s">
        <v>154</v>
      </c>
      <c r="H47" s="236" t="s">
        <v>154</v>
      </c>
      <c r="I47" s="236" t="s">
        <v>154</v>
      </c>
      <c r="J47" s="236" t="s">
        <v>154</v>
      </c>
      <c r="K47" s="233"/>
      <c r="L47" s="290">
        <v>41127</v>
      </c>
      <c r="M47" s="293"/>
      <c r="N47" s="118" t="s">
        <v>153</v>
      </c>
      <c r="O47" s="236" t="s">
        <v>147</v>
      </c>
      <c r="P47" s="236" t="s">
        <v>201</v>
      </c>
      <c r="Q47" s="236"/>
      <c r="R47" s="236" t="s">
        <v>147</v>
      </c>
      <c r="S47" s="292" t="s">
        <v>201</v>
      </c>
      <c r="T47" s="233"/>
      <c r="U47" s="220">
        <v>41158</v>
      </c>
      <c r="V47" s="227"/>
      <c r="W47" s="310" t="s">
        <v>146</v>
      </c>
      <c r="X47" s="222"/>
      <c r="Y47" s="222"/>
      <c r="Z47" s="222"/>
      <c r="AA47" s="222"/>
      <c r="AB47" s="243"/>
      <c r="AC47" s="233"/>
      <c r="AD47" s="290">
        <v>41188</v>
      </c>
      <c r="AE47" s="293"/>
      <c r="AF47" s="118" t="s">
        <v>155</v>
      </c>
      <c r="AG47" s="236"/>
      <c r="AH47" s="236" t="s">
        <v>147</v>
      </c>
      <c r="AI47" s="236" t="s">
        <v>201</v>
      </c>
      <c r="AJ47" s="236" t="s">
        <v>201</v>
      </c>
      <c r="AK47" s="292" t="s">
        <v>147</v>
      </c>
      <c r="AL47" s="233"/>
      <c r="AM47" s="290">
        <v>41219</v>
      </c>
      <c r="AN47" s="293"/>
      <c r="AO47" s="118" t="s">
        <v>156</v>
      </c>
      <c r="AP47" s="236"/>
      <c r="AQ47" s="236" t="s">
        <v>201</v>
      </c>
      <c r="AR47" s="236" t="s">
        <v>147</v>
      </c>
      <c r="AS47" s="236" t="s">
        <v>201</v>
      </c>
      <c r="AT47" s="292" t="s">
        <v>147</v>
      </c>
      <c r="AU47" s="233"/>
      <c r="AV47" s="220">
        <v>41249</v>
      </c>
      <c r="AW47" s="227"/>
      <c r="AX47" s="310" t="s">
        <v>146</v>
      </c>
      <c r="AY47" s="222"/>
      <c r="AZ47" s="222"/>
      <c r="BA47" s="222"/>
      <c r="BB47" s="222"/>
      <c r="BC47" s="243"/>
      <c r="BE47" s="1"/>
      <c r="BF47" s="1"/>
      <c r="BG47" s="1"/>
      <c r="BH47" s="1"/>
      <c r="BI47" s="1"/>
      <c r="BJ47" s="1"/>
    </row>
    <row r="48" spans="1:76" ht="15.5" x14ac:dyDescent="0.35">
      <c r="C48" s="290">
        <v>41097</v>
      </c>
      <c r="D48" s="291"/>
      <c r="E48" s="118" t="s">
        <v>155</v>
      </c>
      <c r="F48" s="236" t="s">
        <v>154</v>
      </c>
      <c r="G48" s="236" t="s">
        <v>154</v>
      </c>
      <c r="H48" s="236" t="s">
        <v>154</v>
      </c>
      <c r="I48" s="236" t="s">
        <v>154</v>
      </c>
      <c r="J48" s="236" t="s">
        <v>154</v>
      </c>
      <c r="K48" s="233"/>
      <c r="L48" s="290">
        <v>41128</v>
      </c>
      <c r="M48" s="291"/>
      <c r="N48" s="118" t="s">
        <v>156</v>
      </c>
      <c r="O48" s="236" t="s">
        <v>147</v>
      </c>
      <c r="P48" s="236" t="s">
        <v>201</v>
      </c>
      <c r="Q48" s="236" t="s">
        <v>147</v>
      </c>
      <c r="R48" s="236"/>
      <c r="S48" s="292" t="s">
        <v>201</v>
      </c>
      <c r="T48" s="233"/>
      <c r="U48" s="290">
        <v>41159</v>
      </c>
      <c r="V48" s="291"/>
      <c r="W48" s="118" t="s">
        <v>152</v>
      </c>
      <c r="X48" s="236" t="s">
        <v>147</v>
      </c>
      <c r="Y48" s="236"/>
      <c r="Z48" s="236" t="s">
        <v>201</v>
      </c>
      <c r="AA48" s="236" t="s">
        <v>147</v>
      </c>
      <c r="AB48" s="292" t="s">
        <v>201</v>
      </c>
      <c r="AC48" s="233"/>
      <c r="AD48" s="290">
        <v>41189</v>
      </c>
      <c r="AE48" s="291"/>
      <c r="AF48" s="118" t="s">
        <v>150</v>
      </c>
      <c r="AG48" s="236"/>
      <c r="AH48" s="236" t="s">
        <v>147</v>
      </c>
      <c r="AI48" s="236" t="s">
        <v>201</v>
      </c>
      <c r="AJ48" s="236" t="s">
        <v>201</v>
      </c>
      <c r="AK48" s="292" t="s">
        <v>147</v>
      </c>
      <c r="AL48" s="233"/>
      <c r="AM48" s="290">
        <v>41220</v>
      </c>
      <c r="AN48" s="291"/>
      <c r="AO48" s="118" t="s">
        <v>151</v>
      </c>
      <c r="AP48" s="236" t="s">
        <v>147</v>
      </c>
      <c r="AQ48" s="236" t="s">
        <v>201</v>
      </c>
      <c r="AR48" s="236"/>
      <c r="AS48" s="236" t="s">
        <v>201</v>
      </c>
      <c r="AT48" s="292" t="s">
        <v>147</v>
      </c>
      <c r="AU48" s="233"/>
      <c r="AV48" s="290">
        <v>41250</v>
      </c>
      <c r="AW48" s="291"/>
      <c r="AX48" s="118" t="s">
        <v>152</v>
      </c>
      <c r="AY48" s="236" t="s">
        <v>147</v>
      </c>
      <c r="AZ48" s="236" t="s">
        <v>201</v>
      </c>
      <c r="BA48" s="236" t="s">
        <v>147</v>
      </c>
      <c r="BB48" s="236"/>
      <c r="BC48" s="292" t="s">
        <v>201</v>
      </c>
      <c r="BE48" s="1"/>
      <c r="BF48" s="1"/>
      <c r="BG48" s="1"/>
      <c r="BH48" s="1"/>
      <c r="BI48" s="1"/>
      <c r="BJ48" s="1"/>
    </row>
    <row r="49" spans="3:62" ht="15.5" x14ac:dyDescent="0.35">
      <c r="C49" s="290">
        <v>41098</v>
      </c>
      <c r="D49" s="291"/>
      <c r="E49" s="118" t="s">
        <v>150</v>
      </c>
      <c r="F49" s="236" t="s">
        <v>154</v>
      </c>
      <c r="G49" s="236" t="s">
        <v>154</v>
      </c>
      <c r="H49" s="236" t="s">
        <v>154</v>
      </c>
      <c r="I49" s="236" t="s">
        <v>154</v>
      </c>
      <c r="J49" s="236" t="s">
        <v>154</v>
      </c>
      <c r="K49" s="233"/>
      <c r="L49" s="290">
        <v>41129</v>
      </c>
      <c r="M49" s="291"/>
      <c r="N49" s="118" t="s">
        <v>151</v>
      </c>
      <c r="O49" s="236"/>
      <c r="P49" s="236" t="s">
        <v>201</v>
      </c>
      <c r="Q49" s="236" t="s">
        <v>147</v>
      </c>
      <c r="R49" s="236" t="s">
        <v>147</v>
      </c>
      <c r="S49" s="292" t="s">
        <v>201</v>
      </c>
      <c r="T49" s="233"/>
      <c r="U49" s="290">
        <v>41160</v>
      </c>
      <c r="V49" s="291"/>
      <c r="W49" s="118" t="s">
        <v>155</v>
      </c>
      <c r="X49" s="236" t="s">
        <v>147</v>
      </c>
      <c r="Y49" s="236" t="s">
        <v>201</v>
      </c>
      <c r="Z49" s="236" t="s">
        <v>201</v>
      </c>
      <c r="AA49" s="236" t="s">
        <v>147</v>
      </c>
      <c r="AB49" s="292"/>
      <c r="AC49" s="233"/>
      <c r="AD49" s="290">
        <v>41190</v>
      </c>
      <c r="AE49" s="291"/>
      <c r="AF49" s="118" t="s">
        <v>153</v>
      </c>
      <c r="AG49" s="236" t="s">
        <v>201</v>
      </c>
      <c r="AH49" s="236" t="s">
        <v>147</v>
      </c>
      <c r="AI49" s="236" t="s">
        <v>201</v>
      </c>
      <c r="AJ49" s="236"/>
      <c r="AK49" s="292" t="s">
        <v>147</v>
      </c>
      <c r="AL49" s="233"/>
      <c r="AM49" s="220">
        <v>41221</v>
      </c>
      <c r="AN49" s="227"/>
      <c r="AO49" s="310" t="s">
        <v>146</v>
      </c>
      <c r="AP49" s="222"/>
      <c r="AQ49" s="222"/>
      <c r="AR49" s="222"/>
      <c r="AS49" s="222"/>
      <c r="AT49" s="243"/>
      <c r="AU49" s="233"/>
      <c r="AV49" s="290">
        <v>41251</v>
      </c>
      <c r="AW49" s="291"/>
      <c r="AX49" s="118" t="s">
        <v>155</v>
      </c>
      <c r="AY49" s="236" t="s">
        <v>147</v>
      </c>
      <c r="AZ49" s="236"/>
      <c r="BA49" s="236" t="s">
        <v>147</v>
      </c>
      <c r="BB49" s="236" t="s">
        <v>201</v>
      </c>
      <c r="BC49" s="292" t="s">
        <v>201</v>
      </c>
      <c r="BE49" s="1"/>
      <c r="BF49" s="1"/>
      <c r="BG49" s="1"/>
      <c r="BH49" s="1"/>
      <c r="BI49" s="1"/>
      <c r="BJ49" s="1"/>
    </row>
    <row r="50" spans="3:62" ht="15.5" x14ac:dyDescent="0.35">
      <c r="C50" s="290">
        <v>41099</v>
      </c>
      <c r="D50" s="291"/>
      <c r="E50" s="118" t="s">
        <v>153</v>
      </c>
      <c r="F50" s="236" t="s">
        <v>154</v>
      </c>
      <c r="G50" s="236" t="s">
        <v>154</v>
      </c>
      <c r="H50" s="236" t="s">
        <v>154</v>
      </c>
      <c r="I50" s="236" t="s">
        <v>154</v>
      </c>
      <c r="J50" s="236" t="s">
        <v>154</v>
      </c>
      <c r="K50" s="233"/>
      <c r="L50" s="220">
        <v>41130</v>
      </c>
      <c r="M50" s="227"/>
      <c r="N50" s="310" t="s">
        <v>146</v>
      </c>
      <c r="O50" s="222"/>
      <c r="P50" s="222"/>
      <c r="Q50" s="222"/>
      <c r="R50" s="222"/>
      <c r="S50" s="243"/>
      <c r="T50" s="233"/>
      <c r="U50" s="290">
        <v>41161</v>
      </c>
      <c r="V50" s="291"/>
      <c r="W50" s="118" t="s">
        <v>150</v>
      </c>
      <c r="X50" s="236" t="s">
        <v>147</v>
      </c>
      <c r="Y50" s="236" t="s">
        <v>201</v>
      </c>
      <c r="Z50" s="236" t="s">
        <v>201</v>
      </c>
      <c r="AA50" s="236" t="s">
        <v>147</v>
      </c>
      <c r="AB50" s="292"/>
      <c r="AC50" s="233"/>
      <c r="AD50" s="290">
        <v>41191</v>
      </c>
      <c r="AE50" s="291"/>
      <c r="AF50" s="118" t="s">
        <v>156</v>
      </c>
      <c r="AG50" s="236" t="s">
        <v>201</v>
      </c>
      <c r="AH50" s="236" t="s">
        <v>147</v>
      </c>
      <c r="AI50" s="236" t="s">
        <v>201</v>
      </c>
      <c r="AJ50" s="236" t="s">
        <v>147</v>
      </c>
      <c r="AK50" s="292"/>
      <c r="AL50" s="233"/>
      <c r="AM50" s="290">
        <v>41222</v>
      </c>
      <c r="AN50" s="291"/>
      <c r="AO50" s="118" t="s">
        <v>152</v>
      </c>
      <c r="AP50" s="236" t="s">
        <v>201</v>
      </c>
      <c r="AQ50" s="236" t="s">
        <v>147</v>
      </c>
      <c r="AR50" s="236"/>
      <c r="AS50" s="236" t="s">
        <v>201</v>
      </c>
      <c r="AT50" s="292" t="s">
        <v>147</v>
      </c>
      <c r="AU50" s="233"/>
      <c r="AV50" s="290">
        <v>41252</v>
      </c>
      <c r="AW50" s="291"/>
      <c r="AX50" s="118" t="s">
        <v>150</v>
      </c>
      <c r="AY50" s="236" t="s">
        <v>147</v>
      </c>
      <c r="AZ50" s="236"/>
      <c r="BA50" s="236" t="s">
        <v>147</v>
      </c>
      <c r="BB50" s="236" t="s">
        <v>201</v>
      </c>
      <c r="BC50" s="292" t="s">
        <v>201</v>
      </c>
      <c r="BE50" s="1"/>
      <c r="BF50" s="1"/>
      <c r="BG50" s="1"/>
      <c r="BH50" s="1"/>
      <c r="BI50" s="1"/>
      <c r="BJ50" s="1"/>
    </row>
    <row r="51" spans="3:62" ht="15.5" x14ac:dyDescent="0.35">
      <c r="C51" s="290">
        <v>41100</v>
      </c>
      <c r="D51" s="291"/>
      <c r="E51" s="118" t="s">
        <v>156</v>
      </c>
      <c r="F51" s="236" t="s">
        <v>154</v>
      </c>
      <c r="G51" s="236" t="s">
        <v>154</v>
      </c>
      <c r="H51" s="236" t="s">
        <v>154</v>
      </c>
      <c r="I51" s="236" t="s">
        <v>154</v>
      </c>
      <c r="J51" s="236" t="s">
        <v>154</v>
      </c>
      <c r="K51" s="233"/>
      <c r="L51" s="290">
        <v>41131</v>
      </c>
      <c r="M51" s="291"/>
      <c r="N51" s="118" t="s">
        <v>152</v>
      </c>
      <c r="O51" s="236"/>
      <c r="P51" s="236" t="s">
        <v>201</v>
      </c>
      <c r="Q51" s="236" t="s">
        <v>147</v>
      </c>
      <c r="R51" s="236" t="s">
        <v>201</v>
      </c>
      <c r="S51" s="292" t="s">
        <v>147</v>
      </c>
      <c r="T51" s="233"/>
      <c r="U51" s="290">
        <v>41162</v>
      </c>
      <c r="V51" s="291"/>
      <c r="W51" s="118" t="s">
        <v>153</v>
      </c>
      <c r="X51" s="236" t="s">
        <v>147</v>
      </c>
      <c r="Y51" s="236" t="s">
        <v>201</v>
      </c>
      <c r="Z51" s="236"/>
      <c r="AA51" s="236" t="s">
        <v>147</v>
      </c>
      <c r="AB51" s="292" t="s">
        <v>201</v>
      </c>
      <c r="AC51" s="233"/>
      <c r="AD51" s="290">
        <v>41192</v>
      </c>
      <c r="AE51" s="291"/>
      <c r="AF51" s="118" t="s">
        <v>151</v>
      </c>
      <c r="AG51" s="236" t="s">
        <v>201</v>
      </c>
      <c r="AH51" s="236"/>
      <c r="AI51" s="236" t="s">
        <v>201</v>
      </c>
      <c r="AJ51" s="236" t="s">
        <v>147</v>
      </c>
      <c r="AK51" s="292" t="s">
        <v>147</v>
      </c>
      <c r="AL51" s="233"/>
      <c r="AM51" s="290">
        <v>41223</v>
      </c>
      <c r="AN51" s="291"/>
      <c r="AO51" s="118" t="s">
        <v>155</v>
      </c>
      <c r="AP51" s="236"/>
      <c r="AQ51" s="236" t="s">
        <v>147</v>
      </c>
      <c r="AR51" s="236" t="s">
        <v>201</v>
      </c>
      <c r="AS51" s="236" t="s">
        <v>201</v>
      </c>
      <c r="AT51" s="292" t="s">
        <v>147</v>
      </c>
      <c r="AU51" s="233"/>
      <c r="AV51" s="290">
        <v>41253</v>
      </c>
      <c r="AW51" s="291"/>
      <c r="AX51" s="118" t="s">
        <v>153</v>
      </c>
      <c r="AY51" s="236" t="s">
        <v>147</v>
      </c>
      <c r="AZ51" s="236" t="s">
        <v>201</v>
      </c>
      <c r="BA51" s="236" t="s">
        <v>147</v>
      </c>
      <c r="BB51" s="236" t="s">
        <v>201</v>
      </c>
      <c r="BC51" s="292"/>
      <c r="BE51" s="1"/>
      <c r="BF51" s="1"/>
      <c r="BG51" s="1"/>
      <c r="BH51" s="1"/>
      <c r="BI51" s="1"/>
      <c r="BJ51" s="1"/>
    </row>
    <row r="52" spans="3:62" ht="15.5" x14ac:dyDescent="0.35">
      <c r="C52" s="290">
        <v>41101</v>
      </c>
      <c r="D52" s="291"/>
      <c r="E52" s="118" t="s">
        <v>151</v>
      </c>
      <c r="F52" s="236" t="s">
        <v>154</v>
      </c>
      <c r="G52" s="236" t="s">
        <v>154</v>
      </c>
      <c r="H52" s="236" t="s">
        <v>154</v>
      </c>
      <c r="I52" s="236" t="s">
        <v>154</v>
      </c>
      <c r="J52" s="236" t="s">
        <v>154</v>
      </c>
      <c r="K52" s="233"/>
      <c r="L52" s="290">
        <v>41132</v>
      </c>
      <c r="M52" s="291"/>
      <c r="N52" s="118" t="s">
        <v>155</v>
      </c>
      <c r="O52" s="236" t="s">
        <v>201</v>
      </c>
      <c r="P52" s="236" t="s">
        <v>201</v>
      </c>
      <c r="Q52" s="236" t="s">
        <v>147</v>
      </c>
      <c r="R52" s="236"/>
      <c r="S52" s="292" t="s">
        <v>147</v>
      </c>
      <c r="T52" s="233"/>
      <c r="U52" s="290">
        <v>41163</v>
      </c>
      <c r="V52" s="291"/>
      <c r="W52" s="118" t="s">
        <v>156</v>
      </c>
      <c r="X52" s="236" t="s">
        <v>147</v>
      </c>
      <c r="Y52" s="236" t="s">
        <v>201</v>
      </c>
      <c r="Z52" s="236" t="s">
        <v>147</v>
      </c>
      <c r="AA52" s="236"/>
      <c r="AB52" s="292" t="s">
        <v>201</v>
      </c>
      <c r="AC52" s="233"/>
      <c r="AD52" s="220">
        <v>41193</v>
      </c>
      <c r="AE52" s="227"/>
      <c r="AF52" s="310" t="s">
        <v>146</v>
      </c>
      <c r="AG52" s="222"/>
      <c r="AH52" s="222"/>
      <c r="AI52" s="222"/>
      <c r="AJ52" s="222"/>
      <c r="AK52" s="243"/>
      <c r="AL52" s="233"/>
      <c r="AM52" s="290">
        <v>41224</v>
      </c>
      <c r="AN52" s="291"/>
      <c r="AO52" s="118" t="s">
        <v>150</v>
      </c>
      <c r="AP52" s="236"/>
      <c r="AQ52" s="236" t="s">
        <v>147</v>
      </c>
      <c r="AR52" s="236" t="s">
        <v>201</v>
      </c>
      <c r="AS52" s="236" t="s">
        <v>201</v>
      </c>
      <c r="AT52" s="292" t="s">
        <v>147</v>
      </c>
      <c r="AU52" s="233"/>
      <c r="AV52" s="290">
        <v>41254</v>
      </c>
      <c r="AW52" s="291"/>
      <c r="AX52" s="118" t="s">
        <v>156</v>
      </c>
      <c r="AY52" s="236"/>
      <c r="AZ52" s="236" t="s">
        <v>201</v>
      </c>
      <c r="BA52" s="236" t="s">
        <v>147</v>
      </c>
      <c r="BB52" s="236" t="s">
        <v>201</v>
      </c>
      <c r="BC52" s="292" t="s">
        <v>147</v>
      </c>
      <c r="BE52" s="1"/>
      <c r="BF52" s="1"/>
      <c r="BG52" s="1"/>
      <c r="BH52" s="1"/>
      <c r="BI52" s="1"/>
      <c r="BJ52" s="1"/>
    </row>
    <row r="53" spans="3:62" ht="15.5" x14ac:dyDescent="0.35">
      <c r="C53" s="220">
        <v>41102</v>
      </c>
      <c r="D53" s="227"/>
      <c r="E53" s="310" t="s">
        <v>146</v>
      </c>
      <c r="F53" s="222"/>
      <c r="G53" s="222"/>
      <c r="H53" s="222"/>
      <c r="I53" s="222"/>
      <c r="J53" s="243"/>
      <c r="K53" s="233"/>
      <c r="L53" s="290">
        <v>41133</v>
      </c>
      <c r="M53" s="291"/>
      <c r="N53" s="118" t="s">
        <v>150</v>
      </c>
      <c r="O53" s="236" t="s">
        <v>201</v>
      </c>
      <c r="P53" s="236" t="s">
        <v>201</v>
      </c>
      <c r="Q53" s="236" t="s">
        <v>147</v>
      </c>
      <c r="R53" s="236"/>
      <c r="S53" s="292" t="s">
        <v>147</v>
      </c>
      <c r="T53" s="233"/>
      <c r="U53" s="290">
        <v>41164</v>
      </c>
      <c r="V53" s="291"/>
      <c r="W53" s="118" t="s">
        <v>151</v>
      </c>
      <c r="X53" s="236"/>
      <c r="Y53" s="236" t="s">
        <v>201</v>
      </c>
      <c r="Z53" s="236" t="s">
        <v>147</v>
      </c>
      <c r="AA53" s="236" t="s">
        <v>147</v>
      </c>
      <c r="AB53" s="292" t="s">
        <v>201</v>
      </c>
      <c r="AC53" s="233"/>
      <c r="AD53" s="290">
        <v>41194</v>
      </c>
      <c r="AE53" s="291"/>
      <c r="AF53" s="118" t="s">
        <v>152</v>
      </c>
      <c r="AG53" s="236" t="s">
        <v>147</v>
      </c>
      <c r="AH53" s="236"/>
      <c r="AI53" s="236" t="s">
        <v>201</v>
      </c>
      <c r="AJ53" s="236" t="s">
        <v>147</v>
      </c>
      <c r="AK53" s="292" t="s">
        <v>201</v>
      </c>
      <c r="AL53" s="233"/>
      <c r="AM53" s="290">
        <v>41225</v>
      </c>
      <c r="AN53" s="291"/>
      <c r="AO53" s="118" t="s">
        <v>153</v>
      </c>
      <c r="AP53" s="236" t="s">
        <v>201</v>
      </c>
      <c r="AQ53" s="236" t="s">
        <v>147</v>
      </c>
      <c r="AR53" s="236" t="s">
        <v>201</v>
      </c>
      <c r="AS53" s="236"/>
      <c r="AT53" s="292" t="s">
        <v>147</v>
      </c>
      <c r="AU53" s="233"/>
      <c r="AV53" s="290">
        <v>41255</v>
      </c>
      <c r="AW53" s="291"/>
      <c r="AX53" s="118" t="s">
        <v>151</v>
      </c>
      <c r="AY53" s="236" t="s">
        <v>147</v>
      </c>
      <c r="AZ53" s="236" t="s">
        <v>201</v>
      </c>
      <c r="BA53" s="236"/>
      <c r="BB53" s="236" t="s">
        <v>201</v>
      </c>
      <c r="BC53" s="292" t="s">
        <v>147</v>
      </c>
      <c r="BE53" s="1"/>
      <c r="BF53" s="1"/>
      <c r="BG53" s="1"/>
      <c r="BH53" s="1"/>
      <c r="BI53" s="1"/>
      <c r="BJ53" s="1"/>
    </row>
    <row r="54" spans="3:62" ht="15.5" x14ac:dyDescent="0.35">
      <c r="C54" s="290">
        <v>41103</v>
      </c>
      <c r="D54" s="293"/>
      <c r="E54" s="118" t="s">
        <v>152</v>
      </c>
      <c r="F54" s="236" t="s">
        <v>154</v>
      </c>
      <c r="G54" s="236" t="s">
        <v>154</v>
      </c>
      <c r="H54" s="236" t="s">
        <v>154</v>
      </c>
      <c r="I54" s="236" t="s">
        <v>154</v>
      </c>
      <c r="J54" s="236" t="s">
        <v>154</v>
      </c>
      <c r="K54" s="233"/>
      <c r="L54" s="290">
        <v>41134</v>
      </c>
      <c r="M54" s="293"/>
      <c r="N54" s="118" t="s">
        <v>153</v>
      </c>
      <c r="O54" s="236" t="s">
        <v>201</v>
      </c>
      <c r="P54" s="236"/>
      <c r="Q54" s="236" t="s">
        <v>147</v>
      </c>
      <c r="R54" s="236" t="s">
        <v>201</v>
      </c>
      <c r="S54" s="292" t="s">
        <v>147</v>
      </c>
      <c r="T54" s="233"/>
      <c r="U54" s="220">
        <v>41165</v>
      </c>
      <c r="V54" s="227"/>
      <c r="W54" s="310" t="s">
        <v>146</v>
      </c>
      <c r="X54" s="222"/>
      <c r="Y54" s="222"/>
      <c r="Z54" s="222"/>
      <c r="AA54" s="222"/>
      <c r="AB54" s="243"/>
      <c r="AC54" s="233"/>
      <c r="AD54" s="290">
        <v>41195</v>
      </c>
      <c r="AE54" s="293"/>
      <c r="AF54" s="118" t="s">
        <v>155</v>
      </c>
      <c r="AG54" s="236" t="s">
        <v>147</v>
      </c>
      <c r="AH54" s="236" t="s">
        <v>201</v>
      </c>
      <c r="AI54" s="236" t="s">
        <v>201</v>
      </c>
      <c r="AJ54" s="236" t="s">
        <v>147</v>
      </c>
      <c r="AK54" s="292"/>
      <c r="AL54" s="233"/>
      <c r="AM54" s="290">
        <v>41226</v>
      </c>
      <c r="AN54" s="293"/>
      <c r="AO54" s="118" t="s">
        <v>156</v>
      </c>
      <c r="AP54" s="236" t="s">
        <v>201</v>
      </c>
      <c r="AQ54" s="236" t="s">
        <v>147</v>
      </c>
      <c r="AR54" s="236" t="s">
        <v>201</v>
      </c>
      <c r="AS54" s="236" t="s">
        <v>147</v>
      </c>
      <c r="AT54" s="292"/>
      <c r="AU54" s="233"/>
      <c r="AV54" s="220">
        <v>41256</v>
      </c>
      <c r="AW54" s="227"/>
      <c r="AX54" s="310" t="s">
        <v>146</v>
      </c>
      <c r="AY54" s="222"/>
      <c r="AZ54" s="222"/>
      <c r="BA54" s="222"/>
      <c r="BB54" s="222"/>
      <c r="BC54" s="243"/>
      <c r="BE54" s="1"/>
      <c r="BF54" s="1"/>
      <c r="BG54" s="1"/>
      <c r="BH54" s="1"/>
      <c r="BI54" s="1"/>
      <c r="BJ54" s="1"/>
    </row>
    <row r="55" spans="3:62" ht="15.5" x14ac:dyDescent="0.35">
      <c r="C55" s="290">
        <v>41104</v>
      </c>
      <c r="D55" s="291"/>
      <c r="E55" s="118" t="s">
        <v>155</v>
      </c>
      <c r="F55" s="236" t="s">
        <v>154</v>
      </c>
      <c r="G55" s="236" t="s">
        <v>154</v>
      </c>
      <c r="H55" s="236" t="s">
        <v>154</v>
      </c>
      <c r="I55" s="236" t="s">
        <v>154</v>
      </c>
      <c r="J55" s="236" t="s">
        <v>154</v>
      </c>
      <c r="K55" s="233"/>
      <c r="L55" s="290">
        <v>41135</v>
      </c>
      <c r="M55" s="291"/>
      <c r="N55" s="118" t="s">
        <v>156</v>
      </c>
      <c r="O55" s="236" t="s">
        <v>201</v>
      </c>
      <c r="P55" s="236" t="s">
        <v>147</v>
      </c>
      <c r="Q55" s="236"/>
      <c r="R55" s="236" t="s">
        <v>201</v>
      </c>
      <c r="S55" s="292" t="s">
        <v>147</v>
      </c>
      <c r="T55" s="233"/>
      <c r="U55" s="290">
        <v>41166</v>
      </c>
      <c r="V55" s="291"/>
      <c r="W55" s="118" t="s">
        <v>152</v>
      </c>
      <c r="X55" s="236"/>
      <c r="Y55" s="236" t="s">
        <v>201</v>
      </c>
      <c r="Z55" s="236" t="s">
        <v>147</v>
      </c>
      <c r="AA55" s="236" t="s">
        <v>201</v>
      </c>
      <c r="AB55" s="292" t="s">
        <v>147</v>
      </c>
      <c r="AC55" s="233"/>
      <c r="AD55" s="290">
        <v>41196</v>
      </c>
      <c r="AE55" s="291"/>
      <c r="AF55" s="118" t="s">
        <v>150</v>
      </c>
      <c r="AG55" s="236" t="s">
        <v>147</v>
      </c>
      <c r="AH55" s="236" t="s">
        <v>201</v>
      </c>
      <c r="AI55" s="236" t="s">
        <v>201</v>
      </c>
      <c r="AJ55" s="236" t="s">
        <v>147</v>
      </c>
      <c r="AK55" s="292"/>
      <c r="AL55" s="233"/>
      <c r="AM55" s="290">
        <v>41227</v>
      </c>
      <c r="AN55" s="291"/>
      <c r="AO55" s="118" t="s">
        <v>151</v>
      </c>
      <c r="AP55" s="236" t="s">
        <v>201</v>
      </c>
      <c r="AQ55" s="236"/>
      <c r="AR55" s="236" t="s">
        <v>201</v>
      </c>
      <c r="AS55" s="236" t="s">
        <v>147</v>
      </c>
      <c r="AT55" s="292" t="s">
        <v>147</v>
      </c>
      <c r="AU55" s="233"/>
      <c r="AV55" s="290">
        <v>41257</v>
      </c>
      <c r="AW55" s="291"/>
      <c r="AX55" s="118" t="s">
        <v>152</v>
      </c>
      <c r="AY55" s="236" t="s">
        <v>201</v>
      </c>
      <c r="AZ55" s="236" t="s">
        <v>147</v>
      </c>
      <c r="BA55" s="236"/>
      <c r="BB55" s="236" t="s">
        <v>201</v>
      </c>
      <c r="BC55" s="292" t="s">
        <v>147</v>
      </c>
      <c r="BE55" s="1"/>
      <c r="BF55" s="1"/>
      <c r="BG55" s="1"/>
      <c r="BH55" s="1"/>
      <c r="BI55" s="1"/>
      <c r="BJ55" s="1"/>
    </row>
    <row r="56" spans="3:62" ht="15.5" x14ac:dyDescent="0.35">
      <c r="C56" s="290">
        <v>41105</v>
      </c>
      <c r="D56" s="291"/>
      <c r="E56" s="118" t="s">
        <v>150</v>
      </c>
      <c r="F56" s="236" t="s">
        <v>154</v>
      </c>
      <c r="G56" s="236" t="s">
        <v>154</v>
      </c>
      <c r="H56" s="236" t="s">
        <v>154</v>
      </c>
      <c r="I56" s="236" t="s">
        <v>154</v>
      </c>
      <c r="J56" s="236" t="s">
        <v>154</v>
      </c>
      <c r="K56" s="233"/>
      <c r="L56" s="290">
        <v>41136</v>
      </c>
      <c r="M56" s="291"/>
      <c r="N56" s="118" t="s">
        <v>151</v>
      </c>
      <c r="O56" s="236" t="s">
        <v>201</v>
      </c>
      <c r="P56" s="236" t="s">
        <v>147</v>
      </c>
      <c r="Q56" s="236" t="s">
        <v>147</v>
      </c>
      <c r="R56" s="236" t="s">
        <v>201</v>
      </c>
      <c r="S56" s="292"/>
      <c r="T56" s="233"/>
      <c r="U56" s="290">
        <v>41167</v>
      </c>
      <c r="V56" s="291"/>
      <c r="W56" s="118" t="s">
        <v>155</v>
      </c>
      <c r="X56" s="236" t="s">
        <v>201</v>
      </c>
      <c r="Y56" s="236" t="s">
        <v>201</v>
      </c>
      <c r="Z56" s="236" t="s">
        <v>147</v>
      </c>
      <c r="AA56" s="236"/>
      <c r="AB56" s="292" t="s">
        <v>147</v>
      </c>
      <c r="AC56" s="233"/>
      <c r="AD56" s="290">
        <v>41197</v>
      </c>
      <c r="AE56" s="291"/>
      <c r="AF56" s="118" t="s">
        <v>153</v>
      </c>
      <c r="AG56" s="236" t="s">
        <v>147</v>
      </c>
      <c r="AH56" s="236" t="s">
        <v>201</v>
      </c>
      <c r="AI56" s="236"/>
      <c r="AJ56" s="236" t="s">
        <v>147</v>
      </c>
      <c r="AK56" s="292" t="s">
        <v>201</v>
      </c>
      <c r="AL56" s="233"/>
      <c r="AM56" s="220">
        <v>41228</v>
      </c>
      <c r="AN56" s="227"/>
      <c r="AO56" s="310" t="s">
        <v>146</v>
      </c>
      <c r="AP56" s="222"/>
      <c r="AQ56" s="222"/>
      <c r="AR56" s="222"/>
      <c r="AS56" s="222"/>
      <c r="AT56" s="243"/>
      <c r="AU56" s="233"/>
      <c r="AV56" s="290">
        <v>41258</v>
      </c>
      <c r="AW56" s="291"/>
      <c r="AX56" s="118" t="s">
        <v>155</v>
      </c>
      <c r="AY56" s="236"/>
      <c r="AZ56" s="236" t="s">
        <v>147</v>
      </c>
      <c r="BA56" s="236" t="s">
        <v>201</v>
      </c>
      <c r="BB56" s="236" t="s">
        <v>201</v>
      </c>
      <c r="BC56" s="292" t="s">
        <v>147</v>
      </c>
      <c r="BE56" s="1"/>
      <c r="BF56" s="1"/>
      <c r="BG56" s="1"/>
      <c r="BH56" s="1"/>
      <c r="BI56" s="1"/>
      <c r="BJ56" s="1"/>
    </row>
    <row r="57" spans="3:62" ht="15.5" x14ac:dyDescent="0.35">
      <c r="C57" s="290">
        <v>41106</v>
      </c>
      <c r="D57" s="291"/>
      <c r="E57" s="118" t="s">
        <v>153</v>
      </c>
      <c r="F57" s="236" t="s">
        <v>154</v>
      </c>
      <c r="G57" s="236" t="s">
        <v>154</v>
      </c>
      <c r="H57" s="236" t="s">
        <v>154</v>
      </c>
      <c r="I57" s="236" t="s">
        <v>154</v>
      </c>
      <c r="J57" s="236" t="s">
        <v>154</v>
      </c>
      <c r="K57" s="233"/>
      <c r="L57" s="220">
        <v>41137</v>
      </c>
      <c r="M57" s="227"/>
      <c r="N57" s="310" t="s">
        <v>146</v>
      </c>
      <c r="O57" s="222"/>
      <c r="P57" s="222"/>
      <c r="Q57" s="222"/>
      <c r="R57" s="222"/>
      <c r="S57" s="243"/>
      <c r="T57" s="233"/>
      <c r="U57" s="290">
        <v>41168</v>
      </c>
      <c r="V57" s="291"/>
      <c r="W57" s="118" t="s">
        <v>150</v>
      </c>
      <c r="X57" s="236" t="s">
        <v>201</v>
      </c>
      <c r="Y57" s="236" t="s">
        <v>201</v>
      </c>
      <c r="Z57" s="236" t="s">
        <v>147</v>
      </c>
      <c r="AA57" s="236"/>
      <c r="AB57" s="292" t="s">
        <v>147</v>
      </c>
      <c r="AC57" s="233"/>
      <c r="AD57" s="290">
        <v>41198</v>
      </c>
      <c r="AE57" s="291"/>
      <c r="AF57" s="118" t="s">
        <v>156</v>
      </c>
      <c r="AG57" s="236" t="s">
        <v>147</v>
      </c>
      <c r="AH57" s="236" t="s">
        <v>201</v>
      </c>
      <c r="AI57" s="236" t="s">
        <v>147</v>
      </c>
      <c r="AJ57" s="236"/>
      <c r="AK57" s="292" t="s">
        <v>201</v>
      </c>
      <c r="AL57" s="233"/>
      <c r="AM57" s="290">
        <v>41229</v>
      </c>
      <c r="AN57" s="291"/>
      <c r="AO57" s="118" t="s">
        <v>152</v>
      </c>
      <c r="AP57" s="236" t="s">
        <v>147</v>
      </c>
      <c r="AQ57" s="236"/>
      <c r="AR57" s="236" t="s">
        <v>201</v>
      </c>
      <c r="AS57" s="236" t="s">
        <v>147</v>
      </c>
      <c r="AT57" s="292" t="s">
        <v>201</v>
      </c>
      <c r="AU57" s="233"/>
      <c r="AV57" s="290">
        <v>41259</v>
      </c>
      <c r="AW57" s="291"/>
      <c r="AX57" s="118" t="s">
        <v>150</v>
      </c>
      <c r="AY57" s="236"/>
      <c r="AZ57" s="236" t="s">
        <v>147</v>
      </c>
      <c r="BA57" s="236" t="s">
        <v>201</v>
      </c>
      <c r="BB57" s="236" t="s">
        <v>201</v>
      </c>
      <c r="BC57" s="292" t="s">
        <v>147</v>
      </c>
      <c r="BE57" s="1"/>
      <c r="BF57" s="1"/>
      <c r="BG57" s="1"/>
      <c r="BH57" s="1"/>
      <c r="BI57" s="1"/>
      <c r="BJ57" s="1"/>
    </row>
    <row r="58" spans="3:62" ht="15.5" x14ac:dyDescent="0.35">
      <c r="C58" s="290">
        <v>41107</v>
      </c>
      <c r="D58" s="291"/>
      <c r="E58" s="118" t="s">
        <v>156</v>
      </c>
      <c r="F58" s="236" t="s">
        <v>154</v>
      </c>
      <c r="G58" s="236" t="s">
        <v>154</v>
      </c>
      <c r="H58" s="236" t="s">
        <v>154</v>
      </c>
      <c r="I58" s="236" t="s">
        <v>154</v>
      </c>
      <c r="J58" s="236" t="s">
        <v>154</v>
      </c>
      <c r="K58" s="233"/>
      <c r="L58" s="290">
        <v>41138</v>
      </c>
      <c r="M58" s="291"/>
      <c r="N58" s="118" t="s">
        <v>152</v>
      </c>
      <c r="O58" s="236" t="s">
        <v>201</v>
      </c>
      <c r="P58" s="236" t="s">
        <v>147</v>
      </c>
      <c r="Q58" s="236" t="s">
        <v>201</v>
      </c>
      <c r="R58" s="236" t="s">
        <v>147</v>
      </c>
      <c r="S58" s="292"/>
      <c r="T58" s="233"/>
      <c r="U58" s="290">
        <v>41169</v>
      </c>
      <c r="V58" s="291"/>
      <c r="W58" s="118" t="s">
        <v>153</v>
      </c>
      <c r="X58" s="236" t="s">
        <v>201</v>
      </c>
      <c r="Y58" s="236"/>
      <c r="Z58" s="236" t="s">
        <v>147</v>
      </c>
      <c r="AA58" s="236" t="s">
        <v>201</v>
      </c>
      <c r="AB58" s="292" t="s">
        <v>147</v>
      </c>
      <c r="AC58" s="233"/>
      <c r="AD58" s="290">
        <v>41199</v>
      </c>
      <c r="AE58" s="291"/>
      <c r="AF58" s="118" t="s">
        <v>151</v>
      </c>
      <c r="AG58" s="236"/>
      <c r="AH58" s="236" t="s">
        <v>201</v>
      </c>
      <c r="AI58" s="236" t="s">
        <v>147</v>
      </c>
      <c r="AJ58" s="236" t="s">
        <v>147</v>
      </c>
      <c r="AK58" s="292" t="s">
        <v>201</v>
      </c>
      <c r="AL58" s="233"/>
      <c r="AM58" s="290">
        <v>41230</v>
      </c>
      <c r="AN58" s="291"/>
      <c r="AO58" s="118" t="s">
        <v>155</v>
      </c>
      <c r="AP58" s="236" t="s">
        <v>147</v>
      </c>
      <c r="AQ58" s="236" t="s">
        <v>201</v>
      </c>
      <c r="AR58" s="236" t="s">
        <v>201</v>
      </c>
      <c r="AS58" s="236" t="s">
        <v>147</v>
      </c>
      <c r="AT58" s="292"/>
      <c r="AU58" s="233"/>
      <c r="AV58" s="290">
        <v>41260</v>
      </c>
      <c r="AW58" s="291"/>
      <c r="AX58" s="118" t="s">
        <v>153</v>
      </c>
      <c r="AY58" s="236" t="s">
        <v>201</v>
      </c>
      <c r="AZ58" s="236" t="s">
        <v>147</v>
      </c>
      <c r="BA58" s="236" t="s">
        <v>201</v>
      </c>
      <c r="BB58" s="236"/>
      <c r="BC58" s="292" t="s">
        <v>147</v>
      </c>
      <c r="BE58" s="1"/>
      <c r="BF58" s="1"/>
      <c r="BG58" s="1"/>
      <c r="BH58" s="1"/>
      <c r="BI58" s="1"/>
      <c r="BJ58" s="1"/>
    </row>
    <row r="59" spans="3:62" ht="15.5" x14ac:dyDescent="0.35">
      <c r="C59" s="290">
        <v>41108</v>
      </c>
      <c r="D59" s="291"/>
      <c r="E59" s="118" t="s">
        <v>151</v>
      </c>
      <c r="F59" s="236" t="s">
        <v>154</v>
      </c>
      <c r="G59" s="236" t="s">
        <v>154</v>
      </c>
      <c r="H59" s="236" t="s">
        <v>154</v>
      </c>
      <c r="I59" s="236" t="s">
        <v>154</v>
      </c>
      <c r="J59" s="236" t="s">
        <v>154</v>
      </c>
      <c r="K59" s="233"/>
      <c r="L59" s="290">
        <v>41139</v>
      </c>
      <c r="M59" s="291"/>
      <c r="N59" s="118" t="s">
        <v>155</v>
      </c>
      <c r="O59" s="236" t="s">
        <v>201</v>
      </c>
      <c r="P59" s="236" t="s">
        <v>147</v>
      </c>
      <c r="Q59" s="236"/>
      <c r="R59" s="236" t="s">
        <v>147</v>
      </c>
      <c r="S59" s="292" t="s">
        <v>201</v>
      </c>
      <c r="T59" s="233"/>
      <c r="U59" s="290">
        <v>41170</v>
      </c>
      <c r="V59" s="291"/>
      <c r="W59" s="118" t="s">
        <v>156</v>
      </c>
      <c r="X59" s="236" t="s">
        <v>201</v>
      </c>
      <c r="Y59" s="236" t="s">
        <v>147</v>
      </c>
      <c r="Z59" s="236"/>
      <c r="AA59" s="236" t="s">
        <v>201</v>
      </c>
      <c r="AB59" s="292" t="s">
        <v>147</v>
      </c>
      <c r="AC59" s="233"/>
      <c r="AD59" s="220">
        <v>41200</v>
      </c>
      <c r="AE59" s="227"/>
      <c r="AF59" s="310" t="s">
        <v>146</v>
      </c>
      <c r="AG59" s="222"/>
      <c r="AH59" s="222"/>
      <c r="AI59" s="222"/>
      <c r="AJ59" s="222"/>
      <c r="AK59" s="243"/>
      <c r="AL59" s="233"/>
      <c r="AM59" s="290">
        <v>41231</v>
      </c>
      <c r="AN59" s="291"/>
      <c r="AO59" s="118" t="s">
        <v>150</v>
      </c>
      <c r="AP59" s="236" t="s">
        <v>147</v>
      </c>
      <c r="AQ59" s="236" t="s">
        <v>201</v>
      </c>
      <c r="AR59" s="236" t="s">
        <v>201</v>
      </c>
      <c r="AS59" s="236" t="s">
        <v>147</v>
      </c>
      <c r="AT59" s="292"/>
      <c r="AU59" s="233"/>
      <c r="AV59" s="290">
        <v>41261</v>
      </c>
      <c r="AW59" s="291"/>
      <c r="AX59" s="118" t="s">
        <v>156</v>
      </c>
      <c r="AY59" s="236" t="s">
        <v>201</v>
      </c>
      <c r="AZ59" s="236" t="s">
        <v>147</v>
      </c>
      <c r="BA59" s="236" t="s">
        <v>201</v>
      </c>
      <c r="BB59" s="236" t="s">
        <v>147</v>
      </c>
      <c r="BC59" s="292"/>
      <c r="BE59" s="1"/>
      <c r="BF59" s="1"/>
      <c r="BG59" s="1"/>
      <c r="BH59" s="1"/>
      <c r="BI59" s="1"/>
      <c r="BJ59" s="1"/>
    </row>
    <row r="60" spans="3:62" ht="15.5" x14ac:dyDescent="0.35">
      <c r="C60" s="220">
        <v>41109</v>
      </c>
      <c r="D60" s="227"/>
      <c r="E60" s="310" t="s">
        <v>146</v>
      </c>
      <c r="F60" s="222"/>
      <c r="G60" s="222"/>
      <c r="H60" s="222"/>
      <c r="I60" s="222"/>
      <c r="J60" s="243"/>
      <c r="K60" s="233"/>
      <c r="L60" s="290">
        <v>41140</v>
      </c>
      <c r="M60" s="291"/>
      <c r="N60" s="118" t="s">
        <v>150</v>
      </c>
      <c r="O60" s="236" t="s">
        <v>201</v>
      </c>
      <c r="P60" s="236" t="s">
        <v>147</v>
      </c>
      <c r="Q60" s="236"/>
      <c r="R60" s="236" t="s">
        <v>147</v>
      </c>
      <c r="S60" s="292" t="s">
        <v>201</v>
      </c>
      <c r="T60" s="233"/>
      <c r="U60" s="290">
        <v>41171</v>
      </c>
      <c r="V60" s="291"/>
      <c r="W60" s="118" t="s">
        <v>151</v>
      </c>
      <c r="X60" s="236" t="s">
        <v>201</v>
      </c>
      <c r="Y60" s="236" t="s">
        <v>147</v>
      </c>
      <c r="Z60" s="236" t="s">
        <v>147</v>
      </c>
      <c r="AA60" s="236" t="s">
        <v>201</v>
      </c>
      <c r="AB60" s="292"/>
      <c r="AC60" s="233"/>
      <c r="AD60" s="290">
        <v>41201</v>
      </c>
      <c r="AE60" s="291"/>
      <c r="AF60" s="118" t="s">
        <v>152</v>
      </c>
      <c r="AG60" s="236"/>
      <c r="AH60" s="236" t="s">
        <v>201</v>
      </c>
      <c r="AI60" s="236" t="s">
        <v>147</v>
      </c>
      <c r="AJ60" s="236" t="s">
        <v>201</v>
      </c>
      <c r="AK60" s="292" t="s">
        <v>147</v>
      </c>
      <c r="AL60" s="233"/>
      <c r="AM60" s="290">
        <v>41232</v>
      </c>
      <c r="AN60" s="291"/>
      <c r="AO60" s="118" t="s">
        <v>153</v>
      </c>
      <c r="AP60" s="236" t="s">
        <v>147</v>
      </c>
      <c r="AQ60" s="236" t="s">
        <v>201</v>
      </c>
      <c r="AR60" s="236"/>
      <c r="AS60" s="236" t="s">
        <v>147</v>
      </c>
      <c r="AT60" s="292" t="s">
        <v>201</v>
      </c>
      <c r="AU60" s="233"/>
      <c r="AV60" s="290">
        <v>41262</v>
      </c>
      <c r="AW60" s="291"/>
      <c r="AX60" s="118" t="s">
        <v>151</v>
      </c>
      <c r="AY60" s="236" t="s">
        <v>201</v>
      </c>
      <c r="AZ60" s="236"/>
      <c r="BA60" s="236" t="s">
        <v>201</v>
      </c>
      <c r="BB60" s="236" t="s">
        <v>147</v>
      </c>
      <c r="BC60" s="292" t="s">
        <v>147</v>
      </c>
      <c r="BE60" s="1"/>
      <c r="BF60" s="1"/>
      <c r="BG60" s="1"/>
      <c r="BH60" s="1"/>
      <c r="BI60" s="1"/>
      <c r="BJ60" s="1"/>
    </row>
    <row r="61" spans="3:62" ht="15.5" x14ac:dyDescent="0.35">
      <c r="C61" s="290">
        <v>41110</v>
      </c>
      <c r="D61" s="293"/>
      <c r="E61" s="118" t="s">
        <v>152</v>
      </c>
      <c r="F61" s="236" t="s">
        <v>154</v>
      </c>
      <c r="G61" s="236" t="s">
        <v>154</v>
      </c>
      <c r="H61" s="236" t="s">
        <v>154</v>
      </c>
      <c r="I61" s="236" t="s">
        <v>154</v>
      </c>
      <c r="J61" s="236" t="s">
        <v>154</v>
      </c>
      <c r="K61" s="233"/>
      <c r="L61" s="290">
        <v>41141</v>
      </c>
      <c r="M61" s="293"/>
      <c r="N61" s="118" t="s">
        <v>153</v>
      </c>
      <c r="O61" s="236"/>
      <c r="P61" s="236" t="s">
        <v>147</v>
      </c>
      <c r="Q61" s="236" t="s">
        <v>201</v>
      </c>
      <c r="R61" s="236" t="s">
        <v>147</v>
      </c>
      <c r="S61" s="292" t="s">
        <v>201</v>
      </c>
      <c r="T61" s="233"/>
      <c r="U61" s="220">
        <v>41172</v>
      </c>
      <c r="V61" s="227"/>
      <c r="W61" s="310" t="s">
        <v>146</v>
      </c>
      <c r="X61" s="222"/>
      <c r="Y61" s="222"/>
      <c r="Z61" s="222"/>
      <c r="AA61" s="222"/>
      <c r="AB61" s="243"/>
      <c r="AC61" s="233"/>
      <c r="AD61" s="290">
        <v>41202</v>
      </c>
      <c r="AE61" s="293"/>
      <c r="AF61" s="118" t="s">
        <v>155</v>
      </c>
      <c r="AG61" s="236" t="s">
        <v>201</v>
      </c>
      <c r="AH61" s="236" t="s">
        <v>201</v>
      </c>
      <c r="AI61" s="236" t="s">
        <v>147</v>
      </c>
      <c r="AJ61" s="236"/>
      <c r="AK61" s="292" t="s">
        <v>147</v>
      </c>
      <c r="AL61" s="233"/>
      <c r="AM61" s="290">
        <v>41233</v>
      </c>
      <c r="AN61" s="293"/>
      <c r="AO61" s="118" t="s">
        <v>156</v>
      </c>
      <c r="AP61" s="236" t="s">
        <v>147</v>
      </c>
      <c r="AQ61" s="236" t="s">
        <v>201</v>
      </c>
      <c r="AR61" s="236" t="s">
        <v>147</v>
      </c>
      <c r="AS61" s="236"/>
      <c r="AT61" s="292" t="s">
        <v>201</v>
      </c>
      <c r="AU61" s="233"/>
      <c r="AV61" s="220">
        <v>41263</v>
      </c>
      <c r="AW61" s="227"/>
      <c r="AX61" s="310" t="s">
        <v>146</v>
      </c>
      <c r="AY61" s="222"/>
      <c r="AZ61" s="222"/>
      <c r="BA61" s="222"/>
      <c r="BB61" s="222"/>
      <c r="BC61" s="243"/>
      <c r="BE61" s="1"/>
      <c r="BF61" s="1"/>
      <c r="BG61" s="1"/>
      <c r="BH61" s="1"/>
      <c r="BI61" s="1"/>
      <c r="BJ61" s="1"/>
    </row>
    <row r="62" spans="3:62" ht="15.5" x14ac:dyDescent="0.35">
      <c r="C62" s="290">
        <v>41111</v>
      </c>
      <c r="D62" s="291"/>
      <c r="E62" s="118" t="s">
        <v>155</v>
      </c>
      <c r="F62" s="236" t="s">
        <v>154</v>
      </c>
      <c r="G62" s="236" t="s">
        <v>154</v>
      </c>
      <c r="H62" s="236" t="s">
        <v>154</v>
      </c>
      <c r="I62" s="236" t="s">
        <v>154</v>
      </c>
      <c r="J62" s="236" t="s">
        <v>154</v>
      </c>
      <c r="K62" s="233"/>
      <c r="L62" s="290">
        <v>41142</v>
      </c>
      <c r="M62" s="291"/>
      <c r="N62" s="118" t="s">
        <v>156</v>
      </c>
      <c r="O62" s="236" t="s">
        <v>147</v>
      </c>
      <c r="P62" s="236"/>
      <c r="Q62" s="236" t="s">
        <v>201</v>
      </c>
      <c r="R62" s="236" t="s">
        <v>147</v>
      </c>
      <c r="S62" s="292" t="s">
        <v>201</v>
      </c>
      <c r="T62" s="233"/>
      <c r="U62" s="290">
        <v>41173</v>
      </c>
      <c r="V62" s="291"/>
      <c r="W62" s="118" t="s">
        <v>152</v>
      </c>
      <c r="X62" s="236" t="s">
        <v>201</v>
      </c>
      <c r="Y62" s="236" t="s">
        <v>147</v>
      </c>
      <c r="Z62" s="236" t="s">
        <v>201</v>
      </c>
      <c r="AA62" s="236" t="s">
        <v>147</v>
      </c>
      <c r="AB62" s="292"/>
      <c r="AC62" s="233"/>
      <c r="AD62" s="290">
        <v>41203</v>
      </c>
      <c r="AE62" s="291"/>
      <c r="AF62" s="118" t="s">
        <v>150</v>
      </c>
      <c r="AG62" s="236" t="s">
        <v>201</v>
      </c>
      <c r="AH62" s="236" t="s">
        <v>201</v>
      </c>
      <c r="AI62" s="236" t="s">
        <v>147</v>
      </c>
      <c r="AJ62" s="236"/>
      <c r="AK62" s="292" t="s">
        <v>147</v>
      </c>
      <c r="AL62" s="233"/>
      <c r="AM62" s="290">
        <v>41234</v>
      </c>
      <c r="AN62" s="291"/>
      <c r="AO62" s="118" t="s">
        <v>151</v>
      </c>
      <c r="AP62" s="236"/>
      <c r="AQ62" s="236" t="s">
        <v>201</v>
      </c>
      <c r="AR62" s="236" t="s">
        <v>147</v>
      </c>
      <c r="AS62" s="236" t="s">
        <v>147</v>
      </c>
      <c r="AT62" s="292" t="s">
        <v>201</v>
      </c>
      <c r="AU62" s="233"/>
      <c r="AV62" s="290">
        <v>41264</v>
      </c>
      <c r="AW62" s="291"/>
      <c r="AX62" s="118" t="s">
        <v>152</v>
      </c>
      <c r="AY62" s="236" t="s">
        <v>147</v>
      </c>
      <c r="AZ62" s="236"/>
      <c r="BA62" s="236" t="s">
        <v>201</v>
      </c>
      <c r="BB62" s="236" t="s">
        <v>147</v>
      </c>
      <c r="BC62" s="292" t="s">
        <v>201</v>
      </c>
      <c r="BE62" s="1"/>
      <c r="BF62" s="1"/>
      <c r="BG62" s="1"/>
      <c r="BH62" s="1"/>
      <c r="BI62" s="1"/>
      <c r="BJ62" s="1"/>
    </row>
    <row r="63" spans="3:62" ht="15.5" x14ac:dyDescent="0.35">
      <c r="C63" s="290">
        <v>41112</v>
      </c>
      <c r="D63" s="291"/>
      <c r="E63" s="118" t="s">
        <v>150</v>
      </c>
      <c r="F63" s="236" t="s">
        <v>154</v>
      </c>
      <c r="G63" s="236" t="s">
        <v>154</v>
      </c>
      <c r="H63" s="236" t="s">
        <v>154</v>
      </c>
      <c r="I63" s="236" t="s">
        <v>154</v>
      </c>
      <c r="J63" s="236" t="s">
        <v>154</v>
      </c>
      <c r="K63" s="233"/>
      <c r="L63" s="290">
        <v>41143</v>
      </c>
      <c r="M63" s="291"/>
      <c r="N63" s="118" t="s">
        <v>151</v>
      </c>
      <c r="O63" s="236" t="s">
        <v>147</v>
      </c>
      <c r="P63" s="236" t="s">
        <v>147</v>
      </c>
      <c r="Q63" s="236" t="s">
        <v>201</v>
      </c>
      <c r="R63" s="236"/>
      <c r="S63" s="292" t="s">
        <v>201</v>
      </c>
      <c r="T63" s="233"/>
      <c r="U63" s="290">
        <v>41174</v>
      </c>
      <c r="V63" s="291"/>
      <c r="W63" s="118" t="s">
        <v>155</v>
      </c>
      <c r="X63" s="236" t="s">
        <v>201</v>
      </c>
      <c r="Y63" s="236" t="s">
        <v>147</v>
      </c>
      <c r="Z63" s="236"/>
      <c r="AA63" s="236" t="s">
        <v>147</v>
      </c>
      <c r="AB63" s="292" t="s">
        <v>201</v>
      </c>
      <c r="AC63" s="233"/>
      <c r="AD63" s="290">
        <v>41204</v>
      </c>
      <c r="AE63" s="291"/>
      <c r="AF63" s="118" t="s">
        <v>153</v>
      </c>
      <c r="AG63" s="236" t="s">
        <v>201</v>
      </c>
      <c r="AH63" s="236"/>
      <c r="AI63" s="236" t="s">
        <v>147</v>
      </c>
      <c r="AJ63" s="236" t="s">
        <v>201</v>
      </c>
      <c r="AK63" s="292" t="s">
        <v>147</v>
      </c>
      <c r="AL63" s="233"/>
      <c r="AM63" s="220">
        <v>41235</v>
      </c>
      <c r="AN63" s="227"/>
      <c r="AO63" s="310" t="s">
        <v>146</v>
      </c>
      <c r="AP63" s="222"/>
      <c r="AQ63" s="222"/>
      <c r="AR63" s="222"/>
      <c r="AS63" s="222"/>
      <c r="AT63" s="243"/>
      <c r="AU63" s="233"/>
      <c r="AV63" s="290">
        <v>41265</v>
      </c>
      <c r="AW63" s="291"/>
      <c r="AX63" s="118" t="s">
        <v>155</v>
      </c>
      <c r="AY63" s="236" t="s">
        <v>147</v>
      </c>
      <c r="AZ63" s="236" t="s">
        <v>201</v>
      </c>
      <c r="BA63" s="236" t="s">
        <v>201</v>
      </c>
      <c r="BB63" s="236" t="s">
        <v>147</v>
      </c>
      <c r="BC63" s="292"/>
      <c r="BE63" s="1"/>
      <c r="BF63" s="1"/>
      <c r="BG63" s="1"/>
      <c r="BH63" s="1"/>
      <c r="BI63" s="1"/>
      <c r="BJ63" s="1"/>
    </row>
    <row r="64" spans="3:62" ht="15.5" x14ac:dyDescent="0.35">
      <c r="C64" s="290">
        <v>41113</v>
      </c>
      <c r="D64" s="291"/>
      <c r="E64" s="118" t="s">
        <v>153</v>
      </c>
      <c r="F64" s="236" t="s">
        <v>154</v>
      </c>
      <c r="G64" s="236" t="s">
        <v>154</v>
      </c>
      <c r="H64" s="236" t="s">
        <v>154</v>
      </c>
      <c r="I64" s="236" t="s">
        <v>154</v>
      </c>
      <c r="J64" s="236" t="s">
        <v>154</v>
      </c>
      <c r="K64" s="233"/>
      <c r="L64" s="220">
        <v>41144</v>
      </c>
      <c r="M64" s="227"/>
      <c r="N64" s="310" t="s">
        <v>146</v>
      </c>
      <c r="O64" s="222"/>
      <c r="P64" s="222"/>
      <c r="Q64" s="222"/>
      <c r="R64" s="222"/>
      <c r="S64" s="243"/>
      <c r="T64" s="233"/>
      <c r="U64" s="290">
        <v>41175</v>
      </c>
      <c r="V64" s="291"/>
      <c r="W64" s="118" t="s">
        <v>150</v>
      </c>
      <c r="X64" s="236" t="s">
        <v>201</v>
      </c>
      <c r="Y64" s="236" t="s">
        <v>147</v>
      </c>
      <c r="Z64" s="236"/>
      <c r="AA64" s="236" t="s">
        <v>147</v>
      </c>
      <c r="AB64" s="292" t="s">
        <v>201</v>
      </c>
      <c r="AC64" s="233"/>
      <c r="AD64" s="290">
        <v>41205</v>
      </c>
      <c r="AE64" s="291"/>
      <c r="AF64" s="118" t="s">
        <v>156</v>
      </c>
      <c r="AG64" s="236" t="s">
        <v>201</v>
      </c>
      <c r="AH64" s="236" t="s">
        <v>147</v>
      </c>
      <c r="AI64" s="236"/>
      <c r="AJ64" s="236" t="s">
        <v>201</v>
      </c>
      <c r="AK64" s="292" t="s">
        <v>147</v>
      </c>
      <c r="AL64" s="233"/>
      <c r="AM64" s="290">
        <v>41236</v>
      </c>
      <c r="AN64" s="291"/>
      <c r="AO64" s="118" t="s">
        <v>152</v>
      </c>
      <c r="AP64" s="236"/>
      <c r="AQ64" s="236" t="s">
        <v>201</v>
      </c>
      <c r="AR64" s="236" t="s">
        <v>147</v>
      </c>
      <c r="AS64" s="236" t="s">
        <v>201</v>
      </c>
      <c r="AT64" s="292" t="s">
        <v>147</v>
      </c>
      <c r="AU64" s="233"/>
      <c r="AV64" s="290">
        <v>41266</v>
      </c>
      <c r="AW64" s="291"/>
      <c r="AX64" s="118" t="s">
        <v>150</v>
      </c>
      <c r="AY64" s="236" t="s">
        <v>147</v>
      </c>
      <c r="AZ64" s="236" t="s">
        <v>201</v>
      </c>
      <c r="BA64" s="236" t="s">
        <v>201</v>
      </c>
      <c r="BB64" s="236" t="s">
        <v>147</v>
      </c>
      <c r="BC64" s="292"/>
      <c r="BE64" s="1"/>
      <c r="BF64" s="1"/>
      <c r="BG64" s="1"/>
      <c r="BH64" s="1"/>
      <c r="BI64" s="1"/>
      <c r="BJ64" s="1"/>
    </row>
    <row r="65" spans="2:62" ht="15.5" x14ac:dyDescent="0.35">
      <c r="C65" s="290">
        <v>41114</v>
      </c>
      <c r="D65" s="291"/>
      <c r="E65" s="118" t="s">
        <v>156</v>
      </c>
      <c r="F65" s="236" t="s">
        <v>154</v>
      </c>
      <c r="G65" s="236" t="s">
        <v>154</v>
      </c>
      <c r="H65" s="236" t="s">
        <v>154</v>
      </c>
      <c r="I65" s="236" t="s">
        <v>154</v>
      </c>
      <c r="J65" s="236" t="s">
        <v>154</v>
      </c>
      <c r="K65" s="233"/>
      <c r="L65" s="290">
        <v>41145</v>
      </c>
      <c r="M65" s="291"/>
      <c r="N65" s="118" t="s">
        <v>152</v>
      </c>
      <c r="O65" s="236" t="s">
        <v>147</v>
      </c>
      <c r="P65" s="236" t="s">
        <v>201</v>
      </c>
      <c r="Q65" s="236" t="s">
        <v>147</v>
      </c>
      <c r="R65" s="236"/>
      <c r="S65" s="292" t="s">
        <v>201</v>
      </c>
      <c r="T65" s="233"/>
      <c r="U65" s="290">
        <v>41176</v>
      </c>
      <c r="V65" s="291"/>
      <c r="W65" s="118" t="s">
        <v>153</v>
      </c>
      <c r="X65" s="236"/>
      <c r="Y65" s="236" t="s">
        <v>147</v>
      </c>
      <c r="Z65" s="236" t="s">
        <v>201</v>
      </c>
      <c r="AA65" s="236" t="s">
        <v>147</v>
      </c>
      <c r="AB65" s="292" t="s">
        <v>201</v>
      </c>
      <c r="AC65" s="233"/>
      <c r="AD65" s="290">
        <v>41206</v>
      </c>
      <c r="AE65" s="291"/>
      <c r="AF65" s="118" t="s">
        <v>151</v>
      </c>
      <c r="AG65" s="236" t="s">
        <v>201</v>
      </c>
      <c r="AH65" s="236" t="s">
        <v>147</v>
      </c>
      <c r="AI65" s="236" t="s">
        <v>147</v>
      </c>
      <c r="AJ65" s="236" t="s">
        <v>201</v>
      </c>
      <c r="AK65" s="292"/>
      <c r="AL65" s="233"/>
      <c r="AM65" s="290">
        <v>41237</v>
      </c>
      <c r="AN65" s="291"/>
      <c r="AO65" s="118" t="s">
        <v>155</v>
      </c>
      <c r="AP65" s="236" t="s">
        <v>201</v>
      </c>
      <c r="AQ65" s="236" t="s">
        <v>201</v>
      </c>
      <c r="AR65" s="236" t="s">
        <v>147</v>
      </c>
      <c r="AS65" s="236"/>
      <c r="AT65" s="292" t="s">
        <v>147</v>
      </c>
      <c r="AU65" s="233"/>
      <c r="AV65" s="220">
        <v>41267</v>
      </c>
      <c r="AW65" s="221"/>
      <c r="AX65" s="310" t="s">
        <v>153</v>
      </c>
      <c r="AY65" s="222" t="s">
        <v>200</v>
      </c>
      <c r="AZ65" s="222" t="s">
        <v>200</v>
      </c>
      <c r="BA65" s="222" t="s">
        <v>200</v>
      </c>
      <c r="BB65" s="222" t="s">
        <v>200</v>
      </c>
      <c r="BC65" s="243" t="s">
        <v>200</v>
      </c>
      <c r="BE65" s="1"/>
      <c r="BF65" s="1"/>
      <c r="BG65" s="1"/>
      <c r="BH65" s="1"/>
      <c r="BI65" s="1"/>
      <c r="BJ65" s="1"/>
    </row>
    <row r="66" spans="2:62" ht="15.5" x14ac:dyDescent="0.35">
      <c r="C66" s="290">
        <v>41115</v>
      </c>
      <c r="D66" s="291"/>
      <c r="E66" s="118" t="s">
        <v>151</v>
      </c>
      <c r="F66" s="236" t="s">
        <v>154</v>
      </c>
      <c r="G66" s="236" t="s">
        <v>154</v>
      </c>
      <c r="H66" s="236" t="s">
        <v>154</v>
      </c>
      <c r="I66" s="236" t="s">
        <v>154</v>
      </c>
      <c r="J66" s="236" t="s">
        <v>154</v>
      </c>
      <c r="K66" s="233"/>
      <c r="L66" s="290">
        <v>41146</v>
      </c>
      <c r="M66" s="291"/>
      <c r="N66" s="118" t="s">
        <v>155</v>
      </c>
      <c r="O66" s="236" t="s">
        <v>147</v>
      </c>
      <c r="P66" s="236"/>
      <c r="Q66" s="236" t="s">
        <v>147</v>
      </c>
      <c r="R66" s="236" t="s">
        <v>201</v>
      </c>
      <c r="S66" s="292" t="s">
        <v>201</v>
      </c>
      <c r="T66" s="233"/>
      <c r="U66" s="290">
        <v>41177</v>
      </c>
      <c r="V66" s="291"/>
      <c r="W66" s="118" t="s">
        <v>156</v>
      </c>
      <c r="X66" s="236" t="s">
        <v>147</v>
      </c>
      <c r="Y66" s="236"/>
      <c r="Z66" s="236" t="s">
        <v>201</v>
      </c>
      <c r="AA66" s="236" t="s">
        <v>147</v>
      </c>
      <c r="AB66" s="292" t="s">
        <v>201</v>
      </c>
      <c r="AC66" s="233"/>
      <c r="AD66" s="220">
        <v>41207</v>
      </c>
      <c r="AE66" s="227"/>
      <c r="AF66" s="310" t="s">
        <v>146</v>
      </c>
      <c r="AG66" s="222"/>
      <c r="AH66" s="222"/>
      <c r="AI66" s="222"/>
      <c r="AJ66" s="222"/>
      <c r="AK66" s="243"/>
      <c r="AL66" s="233"/>
      <c r="AM66" s="290">
        <v>41238</v>
      </c>
      <c r="AN66" s="291"/>
      <c r="AO66" s="118" t="s">
        <v>150</v>
      </c>
      <c r="AP66" s="236" t="s">
        <v>201</v>
      </c>
      <c r="AQ66" s="236" t="s">
        <v>201</v>
      </c>
      <c r="AR66" s="236" t="s">
        <v>147</v>
      </c>
      <c r="AS66" s="236"/>
      <c r="AT66" s="292" t="s">
        <v>147</v>
      </c>
      <c r="AU66" s="233"/>
      <c r="AV66" s="220">
        <v>41268</v>
      </c>
      <c r="AW66" s="221"/>
      <c r="AX66" s="310" t="s">
        <v>156</v>
      </c>
      <c r="AY66" s="222" t="s">
        <v>200</v>
      </c>
      <c r="AZ66" s="222" t="s">
        <v>200</v>
      </c>
      <c r="BA66" s="222" t="s">
        <v>200</v>
      </c>
      <c r="BB66" s="222" t="s">
        <v>200</v>
      </c>
      <c r="BC66" s="243" t="s">
        <v>200</v>
      </c>
      <c r="BE66" s="1"/>
      <c r="BF66" s="1"/>
      <c r="BG66" s="1"/>
      <c r="BH66" s="1"/>
      <c r="BI66" s="1"/>
      <c r="BJ66" s="1"/>
    </row>
    <row r="67" spans="2:62" ht="15.5" x14ac:dyDescent="0.35">
      <c r="C67" s="220">
        <v>41116</v>
      </c>
      <c r="D67" s="227"/>
      <c r="E67" s="310" t="s">
        <v>146</v>
      </c>
      <c r="F67" s="222"/>
      <c r="G67" s="222"/>
      <c r="H67" s="222"/>
      <c r="I67" s="222"/>
      <c r="J67" s="243"/>
      <c r="K67" s="233"/>
      <c r="L67" s="290">
        <v>41147</v>
      </c>
      <c r="M67" s="291"/>
      <c r="N67" s="118" t="s">
        <v>150</v>
      </c>
      <c r="O67" s="236" t="s">
        <v>147</v>
      </c>
      <c r="P67" s="236"/>
      <c r="Q67" s="236" t="s">
        <v>147</v>
      </c>
      <c r="R67" s="236" t="s">
        <v>201</v>
      </c>
      <c r="S67" s="292" t="s">
        <v>201</v>
      </c>
      <c r="T67" s="233"/>
      <c r="U67" s="290">
        <v>41178</v>
      </c>
      <c r="V67" s="291"/>
      <c r="W67" s="118" t="s">
        <v>151</v>
      </c>
      <c r="X67" s="236" t="s">
        <v>147</v>
      </c>
      <c r="Y67" s="236" t="s">
        <v>147</v>
      </c>
      <c r="Z67" s="236" t="s">
        <v>201</v>
      </c>
      <c r="AA67" s="236"/>
      <c r="AB67" s="292" t="s">
        <v>201</v>
      </c>
      <c r="AC67" s="233"/>
      <c r="AD67" s="290">
        <v>41208</v>
      </c>
      <c r="AE67" s="291"/>
      <c r="AF67" s="118" t="s">
        <v>152</v>
      </c>
      <c r="AG67" s="236" t="s">
        <v>201</v>
      </c>
      <c r="AH67" s="236" t="s">
        <v>147</v>
      </c>
      <c r="AI67" s="236" t="s">
        <v>201</v>
      </c>
      <c r="AJ67" s="236" t="s">
        <v>147</v>
      </c>
      <c r="AK67" s="292"/>
      <c r="AL67" s="233"/>
      <c r="AM67" s="290">
        <v>41239</v>
      </c>
      <c r="AN67" s="291"/>
      <c r="AO67" s="118" t="s">
        <v>153</v>
      </c>
      <c r="AP67" s="236" t="s">
        <v>201</v>
      </c>
      <c r="AQ67" s="236"/>
      <c r="AR67" s="236" t="s">
        <v>147</v>
      </c>
      <c r="AS67" s="236" t="s">
        <v>201</v>
      </c>
      <c r="AT67" s="292" t="s">
        <v>147</v>
      </c>
      <c r="AU67" s="233"/>
      <c r="AV67" s="290">
        <v>41269</v>
      </c>
      <c r="AW67" s="291"/>
      <c r="AX67" s="118" t="s">
        <v>151</v>
      </c>
      <c r="AY67" s="236"/>
      <c r="AZ67" s="236" t="s">
        <v>164</v>
      </c>
      <c r="BA67" s="236" t="s">
        <v>164</v>
      </c>
      <c r="BB67" s="236" t="s">
        <v>164</v>
      </c>
      <c r="BC67" s="292" t="s">
        <v>164</v>
      </c>
      <c r="BE67" s="1"/>
      <c r="BF67" s="1"/>
      <c r="BG67" s="1"/>
      <c r="BH67" s="1"/>
      <c r="BI67" s="1"/>
      <c r="BJ67" s="1"/>
    </row>
    <row r="68" spans="2:62" ht="15.5" x14ac:dyDescent="0.35">
      <c r="C68" s="290">
        <v>41117</v>
      </c>
      <c r="D68" s="293"/>
      <c r="E68" s="118" t="s">
        <v>152</v>
      </c>
      <c r="F68" s="236" t="s">
        <v>154</v>
      </c>
      <c r="G68" s="236" t="s">
        <v>154</v>
      </c>
      <c r="H68" s="236" t="s">
        <v>154</v>
      </c>
      <c r="I68" s="236" t="s">
        <v>154</v>
      </c>
      <c r="J68" s="236" t="s">
        <v>154</v>
      </c>
      <c r="K68" s="233"/>
      <c r="L68" s="290">
        <v>41148</v>
      </c>
      <c r="M68" s="293"/>
      <c r="N68" s="118" t="s">
        <v>153</v>
      </c>
      <c r="O68" s="236" t="s">
        <v>147</v>
      </c>
      <c r="P68" s="236" t="s">
        <v>201</v>
      </c>
      <c r="Q68" s="236" t="s">
        <v>147</v>
      </c>
      <c r="R68" s="236" t="s">
        <v>201</v>
      </c>
      <c r="S68" s="292"/>
      <c r="T68" s="233"/>
      <c r="U68" s="220">
        <v>41179</v>
      </c>
      <c r="V68" s="227"/>
      <c r="W68" s="310" t="s">
        <v>146</v>
      </c>
      <c r="X68" s="222"/>
      <c r="Y68" s="222"/>
      <c r="Z68" s="222"/>
      <c r="AA68" s="222"/>
      <c r="AB68" s="243"/>
      <c r="AC68" s="233"/>
      <c r="AD68" s="290">
        <v>41209</v>
      </c>
      <c r="AE68" s="293"/>
      <c r="AF68" s="118" t="s">
        <v>155</v>
      </c>
      <c r="AG68" s="236" t="s">
        <v>201</v>
      </c>
      <c r="AH68" s="236" t="s">
        <v>147</v>
      </c>
      <c r="AI68" s="236"/>
      <c r="AJ68" s="236" t="s">
        <v>147</v>
      </c>
      <c r="AK68" s="292" t="s">
        <v>201</v>
      </c>
      <c r="AL68" s="233"/>
      <c r="AM68" s="290">
        <v>41240</v>
      </c>
      <c r="AN68" s="293"/>
      <c r="AO68" s="118" t="s">
        <v>156</v>
      </c>
      <c r="AP68" s="236" t="s">
        <v>201</v>
      </c>
      <c r="AQ68" s="236" t="s">
        <v>147</v>
      </c>
      <c r="AR68" s="236"/>
      <c r="AS68" s="236" t="s">
        <v>201</v>
      </c>
      <c r="AT68" s="292" t="s">
        <v>147</v>
      </c>
      <c r="AU68" s="233"/>
      <c r="AV68" s="220">
        <v>41270</v>
      </c>
      <c r="AW68" s="227"/>
      <c r="AX68" s="310" t="s">
        <v>146</v>
      </c>
      <c r="AY68" s="222"/>
      <c r="AZ68" s="222"/>
      <c r="BA68" s="222"/>
      <c r="BB68" s="222"/>
      <c r="BC68" s="243"/>
      <c r="BE68" s="1"/>
      <c r="BF68" s="1"/>
      <c r="BG68" s="1"/>
      <c r="BH68" s="1"/>
      <c r="BI68" s="1"/>
      <c r="BJ68" s="1"/>
    </row>
    <row r="69" spans="2:62" ht="15.5" x14ac:dyDescent="0.35">
      <c r="C69" s="290">
        <v>41118</v>
      </c>
      <c r="D69" s="291"/>
      <c r="E69" s="118" t="s">
        <v>155</v>
      </c>
      <c r="F69" s="236" t="s">
        <v>154</v>
      </c>
      <c r="G69" s="236" t="s">
        <v>154</v>
      </c>
      <c r="H69" s="236" t="s">
        <v>154</v>
      </c>
      <c r="I69" s="236" t="s">
        <v>154</v>
      </c>
      <c r="J69" s="236" t="s">
        <v>154</v>
      </c>
      <c r="K69" s="233"/>
      <c r="L69" s="290">
        <v>41149</v>
      </c>
      <c r="M69" s="291"/>
      <c r="N69" s="118" t="s">
        <v>156</v>
      </c>
      <c r="O69" s="236"/>
      <c r="P69" s="236" t="s">
        <v>201</v>
      </c>
      <c r="Q69" s="236" t="s">
        <v>147</v>
      </c>
      <c r="R69" s="236" t="s">
        <v>201</v>
      </c>
      <c r="S69" s="292" t="s">
        <v>147</v>
      </c>
      <c r="T69" s="233"/>
      <c r="U69" s="290">
        <v>41180</v>
      </c>
      <c r="V69" s="291"/>
      <c r="W69" s="118" t="s">
        <v>152</v>
      </c>
      <c r="X69" s="236" t="s">
        <v>147</v>
      </c>
      <c r="Y69" s="236" t="s">
        <v>201</v>
      </c>
      <c r="Z69" s="236" t="s">
        <v>147</v>
      </c>
      <c r="AA69" s="236"/>
      <c r="AB69" s="292" t="s">
        <v>201</v>
      </c>
      <c r="AC69" s="233"/>
      <c r="AD69" s="290">
        <v>41210</v>
      </c>
      <c r="AE69" s="291"/>
      <c r="AF69" s="118" t="s">
        <v>150</v>
      </c>
      <c r="AG69" s="236" t="s">
        <v>201</v>
      </c>
      <c r="AH69" s="236" t="s">
        <v>147</v>
      </c>
      <c r="AI69" s="236"/>
      <c r="AJ69" s="236" t="s">
        <v>147</v>
      </c>
      <c r="AK69" s="292" t="s">
        <v>201</v>
      </c>
      <c r="AL69" s="233"/>
      <c r="AM69" s="290">
        <v>41241</v>
      </c>
      <c r="AN69" s="291"/>
      <c r="AO69" s="118" t="s">
        <v>151</v>
      </c>
      <c r="AP69" s="236" t="s">
        <v>201</v>
      </c>
      <c r="AQ69" s="236" t="s">
        <v>147</v>
      </c>
      <c r="AR69" s="236" t="s">
        <v>147</v>
      </c>
      <c r="AS69" s="236" t="s">
        <v>201</v>
      </c>
      <c r="AT69" s="292"/>
      <c r="AU69" s="233"/>
      <c r="AV69" s="290">
        <v>41271</v>
      </c>
      <c r="AW69" s="291"/>
      <c r="AX69" s="118" t="s">
        <v>152</v>
      </c>
      <c r="AY69" s="236"/>
      <c r="AZ69" s="236" t="s">
        <v>201</v>
      </c>
      <c r="BA69" s="236" t="s">
        <v>147</v>
      </c>
      <c r="BB69" s="236" t="s">
        <v>201</v>
      </c>
      <c r="BC69" s="292" t="s">
        <v>147</v>
      </c>
      <c r="BE69" s="1"/>
      <c r="BF69" s="1"/>
      <c r="BG69" s="1"/>
      <c r="BH69" s="1"/>
      <c r="BI69" s="1"/>
      <c r="BJ69" s="1"/>
    </row>
    <row r="70" spans="2:62" ht="15.5" x14ac:dyDescent="0.35">
      <c r="C70" s="290">
        <v>41119</v>
      </c>
      <c r="D70" s="291"/>
      <c r="E70" s="118" t="s">
        <v>150</v>
      </c>
      <c r="F70" s="236" t="s">
        <v>154</v>
      </c>
      <c r="G70" s="236" t="s">
        <v>154</v>
      </c>
      <c r="H70" s="236" t="s">
        <v>154</v>
      </c>
      <c r="I70" s="236" t="s">
        <v>154</v>
      </c>
      <c r="J70" s="236" t="s">
        <v>154</v>
      </c>
      <c r="K70" s="233"/>
      <c r="L70" s="290">
        <v>41150</v>
      </c>
      <c r="M70" s="291"/>
      <c r="N70" s="118" t="s">
        <v>151</v>
      </c>
      <c r="O70" s="236" t="s">
        <v>147</v>
      </c>
      <c r="P70" s="236" t="s">
        <v>201</v>
      </c>
      <c r="Q70" s="236"/>
      <c r="R70" s="236" t="s">
        <v>201</v>
      </c>
      <c r="S70" s="292" t="s">
        <v>147</v>
      </c>
      <c r="T70" s="233"/>
      <c r="U70" s="290">
        <v>41181</v>
      </c>
      <c r="V70" s="291"/>
      <c r="W70" s="118" t="s">
        <v>155</v>
      </c>
      <c r="X70" s="236" t="s">
        <v>147</v>
      </c>
      <c r="Y70" s="236"/>
      <c r="Z70" s="236" t="s">
        <v>147</v>
      </c>
      <c r="AA70" s="236" t="s">
        <v>201</v>
      </c>
      <c r="AB70" s="292" t="s">
        <v>201</v>
      </c>
      <c r="AC70" s="233"/>
      <c r="AD70" s="290">
        <v>41211</v>
      </c>
      <c r="AE70" s="291"/>
      <c r="AF70" s="118" t="s">
        <v>153</v>
      </c>
      <c r="AG70" s="236"/>
      <c r="AH70" s="236" t="s">
        <v>147</v>
      </c>
      <c r="AI70" s="236" t="s">
        <v>201</v>
      </c>
      <c r="AJ70" s="236" t="s">
        <v>147</v>
      </c>
      <c r="AK70" s="292" t="s">
        <v>201</v>
      </c>
      <c r="AL70" s="233"/>
      <c r="AM70" s="220">
        <v>41242</v>
      </c>
      <c r="AN70" s="227"/>
      <c r="AO70" s="310" t="s">
        <v>146</v>
      </c>
      <c r="AP70" s="222"/>
      <c r="AQ70" s="222"/>
      <c r="AR70" s="222"/>
      <c r="AS70" s="222"/>
      <c r="AT70" s="243"/>
      <c r="AU70" s="233"/>
      <c r="AV70" s="290">
        <v>41272</v>
      </c>
      <c r="AW70" s="291"/>
      <c r="AX70" s="118" t="s">
        <v>155</v>
      </c>
      <c r="AY70" s="236" t="s">
        <v>201</v>
      </c>
      <c r="AZ70" s="236" t="s">
        <v>201</v>
      </c>
      <c r="BA70" s="236" t="s">
        <v>147</v>
      </c>
      <c r="BB70" s="236"/>
      <c r="BC70" s="292" t="s">
        <v>147</v>
      </c>
      <c r="BE70" s="1"/>
      <c r="BF70" s="1"/>
      <c r="BG70" s="1"/>
      <c r="BH70" s="1"/>
      <c r="BI70" s="1"/>
      <c r="BJ70" s="1"/>
    </row>
    <row r="71" spans="2:62" ht="15.5" x14ac:dyDescent="0.35">
      <c r="C71" s="290">
        <v>41120</v>
      </c>
      <c r="D71" s="291"/>
      <c r="E71" s="118" t="s">
        <v>153</v>
      </c>
      <c r="F71" s="236" t="s">
        <v>154</v>
      </c>
      <c r="G71" s="236" t="s">
        <v>154</v>
      </c>
      <c r="H71" s="236" t="s">
        <v>154</v>
      </c>
      <c r="I71" s="236" t="s">
        <v>154</v>
      </c>
      <c r="J71" s="236" t="s">
        <v>154</v>
      </c>
      <c r="K71" s="233"/>
      <c r="L71" s="220">
        <v>41151</v>
      </c>
      <c r="M71" s="227"/>
      <c r="N71" s="310" t="s">
        <v>146</v>
      </c>
      <c r="O71" s="222"/>
      <c r="P71" s="222"/>
      <c r="Q71" s="222"/>
      <c r="R71" s="222"/>
      <c r="S71" s="243"/>
      <c r="T71" s="233"/>
      <c r="U71" s="290">
        <v>41182</v>
      </c>
      <c r="V71" s="291"/>
      <c r="W71" s="118" t="s">
        <v>150</v>
      </c>
      <c r="X71" s="236" t="s">
        <v>147</v>
      </c>
      <c r="Y71" s="236"/>
      <c r="Z71" s="236" t="s">
        <v>147</v>
      </c>
      <c r="AA71" s="236" t="s">
        <v>201</v>
      </c>
      <c r="AB71" s="292" t="s">
        <v>201</v>
      </c>
      <c r="AC71" s="233"/>
      <c r="AD71" s="290">
        <v>41212</v>
      </c>
      <c r="AE71" s="291"/>
      <c r="AF71" s="118" t="s">
        <v>156</v>
      </c>
      <c r="AG71" s="236" t="s">
        <v>147</v>
      </c>
      <c r="AH71" s="236"/>
      <c r="AI71" s="236" t="s">
        <v>201</v>
      </c>
      <c r="AJ71" s="236" t="s">
        <v>147</v>
      </c>
      <c r="AK71" s="292" t="s">
        <v>201</v>
      </c>
      <c r="AL71" s="233"/>
      <c r="AM71" s="290">
        <v>41243</v>
      </c>
      <c r="AN71" s="291"/>
      <c r="AO71" s="118" t="s">
        <v>152</v>
      </c>
      <c r="AP71" s="236" t="s">
        <v>201</v>
      </c>
      <c r="AQ71" s="236" t="s">
        <v>147</v>
      </c>
      <c r="AR71" s="236" t="s">
        <v>201</v>
      </c>
      <c r="AS71" s="236" t="s">
        <v>147</v>
      </c>
      <c r="AT71" s="292"/>
      <c r="AU71" s="233"/>
      <c r="AV71" s="290">
        <v>41273</v>
      </c>
      <c r="AW71" s="291"/>
      <c r="AX71" s="118" t="s">
        <v>150</v>
      </c>
      <c r="AY71" s="236" t="s">
        <v>201</v>
      </c>
      <c r="AZ71" s="236" t="s">
        <v>201</v>
      </c>
      <c r="BA71" s="236" t="s">
        <v>147</v>
      </c>
      <c r="BB71" s="236"/>
      <c r="BC71" s="292" t="s">
        <v>147</v>
      </c>
      <c r="BE71" s="1"/>
      <c r="BF71" s="1"/>
      <c r="BG71" s="1"/>
      <c r="BH71" s="1"/>
      <c r="BI71" s="1"/>
      <c r="BJ71" s="1"/>
    </row>
    <row r="72" spans="2:62" ht="16" thickBot="1" x14ac:dyDescent="0.4">
      <c r="C72" s="296">
        <v>41121</v>
      </c>
      <c r="D72" s="297"/>
      <c r="E72" s="303" t="s">
        <v>156</v>
      </c>
      <c r="F72" s="301" t="s">
        <v>154</v>
      </c>
      <c r="G72" s="301" t="s">
        <v>154</v>
      </c>
      <c r="H72" s="301" t="s">
        <v>154</v>
      </c>
      <c r="I72" s="301" t="s">
        <v>154</v>
      </c>
      <c r="J72" s="301" t="s">
        <v>154</v>
      </c>
      <c r="K72" s="233"/>
      <c r="L72" s="296">
        <v>41152</v>
      </c>
      <c r="M72" s="297"/>
      <c r="N72" s="303" t="s">
        <v>152</v>
      </c>
      <c r="O72" s="301" t="s">
        <v>201</v>
      </c>
      <c r="P72" s="301" t="s">
        <v>147</v>
      </c>
      <c r="Q72" s="301"/>
      <c r="R72" s="301" t="s">
        <v>201</v>
      </c>
      <c r="S72" s="299" t="s">
        <v>147</v>
      </c>
      <c r="T72" s="233"/>
      <c r="U72" s="296"/>
      <c r="V72" s="300"/>
      <c r="W72" s="223"/>
      <c r="X72" s="303"/>
      <c r="Y72" s="303"/>
      <c r="Z72" s="303"/>
      <c r="AA72" s="303"/>
      <c r="AB72" s="304"/>
      <c r="AC72" s="233"/>
      <c r="AD72" s="296">
        <v>41213</v>
      </c>
      <c r="AE72" s="297"/>
      <c r="AF72" s="303" t="s">
        <v>151</v>
      </c>
      <c r="AG72" s="301" t="s">
        <v>147</v>
      </c>
      <c r="AH72" s="301" t="s">
        <v>147</v>
      </c>
      <c r="AI72" s="301" t="s">
        <v>201</v>
      </c>
      <c r="AJ72" s="301"/>
      <c r="AK72" s="299" t="s">
        <v>201</v>
      </c>
      <c r="AL72" s="233"/>
      <c r="AM72" s="296"/>
      <c r="AN72" s="300"/>
      <c r="AO72" s="223"/>
      <c r="AP72" s="303"/>
      <c r="AQ72" s="303"/>
      <c r="AR72" s="303"/>
      <c r="AS72" s="303"/>
      <c r="AT72" s="304"/>
      <c r="AU72" s="233"/>
      <c r="AV72" s="296">
        <v>41274</v>
      </c>
      <c r="AW72" s="300"/>
      <c r="AX72" s="303" t="s">
        <v>153</v>
      </c>
      <c r="AY72" s="301" t="s">
        <v>201</v>
      </c>
      <c r="AZ72" s="301"/>
      <c r="BA72" s="301" t="s">
        <v>147</v>
      </c>
      <c r="BB72" s="301" t="s">
        <v>201</v>
      </c>
      <c r="BC72" s="299" t="s">
        <v>147</v>
      </c>
      <c r="BE72" s="1"/>
      <c r="BF72" s="1"/>
      <c r="BG72" s="1"/>
      <c r="BH72" s="1"/>
      <c r="BI72" s="1"/>
      <c r="BJ72" s="1"/>
    </row>
    <row r="73" spans="2:62" ht="15" thickBot="1" x14ac:dyDescent="0.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E73" s="1"/>
      <c r="BF73" s="1"/>
      <c r="BG73" s="1"/>
      <c r="BH73" s="1"/>
      <c r="BI73" s="1"/>
      <c r="BJ73" s="1"/>
    </row>
    <row r="74" spans="2:62" ht="15" thickBot="1" x14ac:dyDescent="0.4">
      <c r="C74" s="446" t="s">
        <v>158</v>
      </c>
      <c r="D74" s="444"/>
      <c r="E74" s="444"/>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c r="BE74" s="1"/>
      <c r="BF74" s="1"/>
      <c r="BG74" s="1"/>
      <c r="BH74" s="1"/>
      <c r="BI74" s="1"/>
      <c r="BJ74" s="1"/>
    </row>
    <row r="75" spans="2:62" ht="15" thickBot="1" x14ac:dyDescent="0.4">
      <c r="B75" s="49"/>
      <c r="C75" s="52"/>
      <c r="D75" s="46"/>
      <c r="E75" s="46"/>
      <c r="F75" s="53" t="s">
        <v>122</v>
      </c>
      <c r="G75" s="53" t="s">
        <v>123</v>
      </c>
      <c r="H75" s="53" t="s">
        <v>124</v>
      </c>
      <c r="I75" s="53" t="s">
        <v>125</v>
      </c>
      <c r="J75" s="53" t="s">
        <v>126</v>
      </c>
      <c r="K75" s="57"/>
      <c r="L75" s="46"/>
      <c r="M75" s="46"/>
      <c r="N75" s="46"/>
      <c r="O75" s="53" t="s">
        <v>122</v>
      </c>
      <c r="P75" s="53" t="s">
        <v>123</v>
      </c>
      <c r="Q75" s="53" t="s">
        <v>124</v>
      </c>
      <c r="R75" s="53" t="s">
        <v>125</v>
      </c>
      <c r="S75" s="53" t="s">
        <v>126</v>
      </c>
      <c r="T75" s="57"/>
      <c r="U75" s="263"/>
      <c r="V75" s="263"/>
      <c r="W75" s="263"/>
      <c r="X75" s="240" t="s">
        <v>122</v>
      </c>
      <c r="Y75" s="240" t="s">
        <v>123</v>
      </c>
      <c r="Z75" s="240" t="s">
        <v>124</v>
      </c>
      <c r="AA75" s="240" t="s">
        <v>125</v>
      </c>
      <c r="AB75" s="240" t="s">
        <v>126</v>
      </c>
      <c r="AC75" s="264"/>
      <c r="AD75" s="147"/>
      <c r="AE75" s="146"/>
      <c r="AF75" s="146"/>
      <c r="AG75" s="148" t="s">
        <v>122</v>
      </c>
      <c r="AH75" s="148" t="s">
        <v>123</v>
      </c>
      <c r="AI75" s="148" t="s">
        <v>124</v>
      </c>
      <c r="AJ75" s="148" t="s">
        <v>125</v>
      </c>
      <c r="AK75" s="148" t="s">
        <v>126</v>
      </c>
      <c r="AL75" s="57"/>
      <c r="AM75" s="54"/>
      <c r="AN75" s="54"/>
      <c r="AO75" s="54"/>
      <c r="AP75" s="53" t="s">
        <v>122</v>
      </c>
      <c r="AQ75" s="53" t="s">
        <v>123</v>
      </c>
      <c r="AR75" s="53" t="s">
        <v>124</v>
      </c>
      <c r="AS75" s="53" t="s">
        <v>125</v>
      </c>
      <c r="AT75" s="53" t="s">
        <v>126</v>
      </c>
      <c r="AU75" s="146"/>
      <c r="AV75" s="147"/>
      <c r="AW75" s="146"/>
      <c r="AX75" s="146"/>
      <c r="AY75" s="148" t="s">
        <v>122</v>
      </c>
      <c r="AZ75" s="148" t="s">
        <v>123</v>
      </c>
      <c r="BA75" s="148" t="s">
        <v>124</v>
      </c>
      <c r="BB75" s="148" t="s">
        <v>125</v>
      </c>
      <c r="BC75" s="149" t="s">
        <v>126</v>
      </c>
      <c r="BE75" s="1"/>
      <c r="BF75" s="1"/>
      <c r="BG75" s="1"/>
      <c r="BH75" s="1"/>
      <c r="BI75" s="1"/>
      <c r="BJ75" s="1"/>
    </row>
    <row r="76" spans="2:62" x14ac:dyDescent="0.35">
      <c r="B76" s="50" t="s">
        <v>159</v>
      </c>
      <c r="C76" s="145" t="s">
        <v>134</v>
      </c>
      <c r="D76" s="55"/>
      <c r="E76" s="55"/>
      <c r="F76" s="55">
        <f>COUNTIF(F8:F38,"A")</f>
        <v>10</v>
      </c>
      <c r="G76" s="55">
        <f t="shared" ref="G76:J76" si="10">COUNTIF(G8:G38,"A")</f>
        <v>7</v>
      </c>
      <c r="H76" s="55">
        <f t="shared" si="10"/>
        <v>12</v>
      </c>
      <c r="I76" s="55">
        <f t="shared" si="10"/>
        <v>5</v>
      </c>
      <c r="J76" s="55">
        <f t="shared" si="10"/>
        <v>4</v>
      </c>
      <c r="K76" s="55"/>
      <c r="L76" s="145" t="s">
        <v>135</v>
      </c>
      <c r="M76" s="55"/>
      <c r="N76" s="55"/>
      <c r="O76" s="55">
        <f>COUNTIF(O8:O38,"A")</f>
        <v>7</v>
      </c>
      <c r="P76" s="55">
        <f t="shared" ref="P76:S76" si="11">COUNTIF(P8:P38,"A")</f>
        <v>10</v>
      </c>
      <c r="Q76" s="55">
        <f t="shared" si="11"/>
        <v>2</v>
      </c>
      <c r="R76" s="55">
        <f t="shared" si="11"/>
        <v>12</v>
      </c>
      <c r="S76" s="55">
        <f t="shared" si="11"/>
        <v>5</v>
      </c>
      <c r="T76" s="47"/>
      <c r="U76" s="145" t="s">
        <v>136</v>
      </c>
      <c r="V76" s="55"/>
      <c r="W76" s="55"/>
      <c r="X76" s="55">
        <f>COUNTIF(X8:X38,"A")</f>
        <v>10</v>
      </c>
      <c r="Y76" s="55">
        <f t="shared" ref="Y76:AB76" si="12">COUNTIF(Y8:Y38,"A")</f>
        <v>9</v>
      </c>
      <c r="Z76" s="55">
        <f t="shared" si="12"/>
        <v>9</v>
      </c>
      <c r="AA76" s="55">
        <f t="shared" si="12"/>
        <v>9</v>
      </c>
      <c r="AB76" s="55">
        <f t="shared" si="12"/>
        <v>12</v>
      </c>
      <c r="AC76" s="56"/>
      <c r="AD76" s="55" t="s">
        <v>137</v>
      </c>
      <c r="AE76" s="55"/>
      <c r="AF76" s="55"/>
      <c r="AG76" s="55">
        <f>COUNTIF(AG8:AG38,"A")</f>
        <v>10</v>
      </c>
      <c r="AH76" s="55">
        <f t="shared" ref="AH76:AK76" si="13">COUNTIF(AH8:AH38,"A")</f>
        <v>8</v>
      </c>
      <c r="AI76" s="55">
        <f t="shared" si="13"/>
        <v>10</v>
      </c>
      <c r="AJ76" s="55">
        <f t="shared" si="13"/>
        <v>9</v>
      </c>
      <c r="AK76" s="55">
        <f t="shared" si="13"/>
        <v>11</v>
      </c>
      <c r="AL76" s="56"/>
      <c r="AM76" s="55" t="s">
        <v>138</v>
      </c>
      <c r="AN76" s="55"/>
      <c r="AO76" s="55"/>
      <c r="AP76" s="55">
        <f>COUNTIF(AP8:AP38,"A")</f>
        <v>11</v>
      </c>
      <c r="AQ76" s="55">
        <f t="shared" ref="AQ76:AT76" si="14">COUNTIF(AQ8:AQ38,"A")</f>
        <v>11</v>
      </c>
      <c r="AR76" s="55">
        <f t="shared" si="14"/>
        <v>7</v>
      </c>
      <c r="AS76" s="55">
        <f t="shared" si="14"/>
        <v>12</v>
      </c>
      <c r="AT76" s="55">
        <f t="shared" si="14"/>
        <v>7</v>
      </c>
      <c r="AU76" s="55"/>
      <c r="AV76" s="145" t="s">
        <v>139</v>
      </c>
      <c r="AW76" s="55"/>
      <c r="AX76" s="55"/>
      <c r="AY76" s="55">
        <f>COUNTIF(AY8:AY38,"A")</f>
        <v>8</v>
      </c>
      <c r="AZ76" s="55">
        <f t="shared" ref="AZ76:BC76" si="15">COUNTIF(AZ8:AZ38,"A")</f>
        <v>12</v>
      </c>
      <c r="BA76" s="55">
        <f t="shared" si="15"/>
        <v>9</v>
      </c>
      <c r="BB76" s="55">
        <f t="shared" si="15"/>
        <v>9</v>
      </c>
      <c r="BC76" s="56">
        <f t="shared" si="15"/>
        <v>11</v>
      </c>
      <c r="BE76" s="1"/>
      <c r="BF76" s="1"/>
      <c r="BG76" s="1"/>
      <c r="BH76" s="1"/>
      <c r="BI76" s="1"/>
      <c r="BJ76" s="1"/>
    </row>
    <row r="77" spans="2:62" x14ac:dyDescent="0.35">
      <c r="B77" s="50" t="s">
        <v>160</v>
      </c>
      <c r="C77" s="144"/>
      <c r="D77" s="47"/>
      <c r="E77" s="47"/>
      <c r="F77" s="47">
        <f>COUNTIF(F8:F38,"i")</f>
        <v>8</v>
      </c>
      <c r="G77" s="47">
        <f t="shared" ref="G77:J77" si="16">COUNTIF(G8:G38,"i")</f>
        <v>11</v>
      </c>
      <c r="H77" s="47">
        <f t="shared" si="16"/>
        <v>5</v>
      </c>
      <c r="I77" s="47">
        <f t="shared" si="16"/>
        <v>11</v>
      </c>
      <c r="J77" s="47">
        <f t="shared" si="16"/>
        <v>13</v>
      </c>
      <c r="K77" s="47"/>
      <c r="L77" s="144"/>
      <c r="M77" s="47"/>
      <c r="N77" s="47"/>
      <c r="O77" s="47">
        <f>COUNTIF(O8:O38,"i")</f>
        <v>7</v>
      </c>
      <c r="P77" s="47">
        <f t="shared" ref="P77:S77" si="17">COUNTIF(P8:P38,"i")</f>
        <v>5</v>
      </c>
      <c r="Q77" s="47">
        <f t="shared" si="17"/>
        <v>12</v>
      </c>
      <c r="R77" s="47">
        <f t="shared" si="17"/>
        <v>3</v>
      </c>
      <c r="S77" s="47">
        <f t="shared" si="17"/>
        <v>9</v>
      </c>
      <c r="T77" s="47"/>
      <c r="U77" s="144"/>
      <c r="V77" s="47"/>
      <c r="W77" s="47"/>
      <c r="X77" s="47">
        <f>COUNTIF(X8:X38,"i")</f>
        <v>11</v>
      </c>
      <c r="Y77" s="47">
        <f t="shared" ref="Y77:AB77" si="18">COUNTIF(Y8:Y38,"i")</f>
        <v>12</v>
      </c>
      <c r="Z77" s="47">
        <f t="shared" si="18"/>
        <v>11</v>
      </c>
      <c r="AA77" s="47">
        <f t="shared" si="18"/>
        <v>12</v>
      </c>
      <c r="AB77" s="47">
        <f t="shared" si="18"/>
        <v>8</v>
      </c>
      <c r="AC77" s="48"/>
      <c r="AD77" s="47"/>
      <c r="AE77" s="47"/>
      <c r="AF77" s="47"/>
      <c r="AG77" s="47">
        <f>COUNTIF(AG8:AG38,"i")</f>
        <v>8</v>
      </c>
      <c r="AH77" s="47">
        <f t="shared" ref="AH77:AK77" si="19">COUNTIF(AH8:AH38,"i")</f>
        <v>11</v>
      </c>
      <c r="AI77" s="47">
        <f t="shared" si="19"/>
        <v>9</v>
      </c>
      <c r="AJ77" s="47">
        <f t="shared" si="19"/>
        <v>10</v>
      </c>
      <c r="AK77" s="47">
        <f t="shared" si="19"/>
        <v>9</v>
      </c>
      <c r="AL77" s="48"/>
      <c r="AM77" s="47"/>
      <c r="AN77" s="47"/>
      <c r="AO77" s="47"/>
      <c r="AP77" s="47">
        <f>COUNTIF(AP8:AP38,"i")</f>
        <v>8</v>
      </c>
      <c r="AQ77" s="47">
        <f t="shared" ref="AQ77:AT77" si="20">COUNTIF(AQ8:AQ38,"i")</f>
        <v>8</v>
      </c>
      <c r="AR77" s="47">
        <f t="shared" si="20"/>
        <v>12</v>
      </c>
      <c r="AS77" s="47">
        <f t="shared" si="20"/>
        <v>8</v>
      </c>
      <c r="AT77" s="47">
        <f t="shared" si="20"/>
        <v>12</v>
      </c>
      <c r="AU77" s="47"/>
      <c r="AV77" s="144"/>
      <c r="AW77" s="47"/>
      <c r="AX77" s="47"/>
      <c r="AY77" s="47">
        <f>COUNTIF(AY8:AY38,"i")</f>
        <v>12</v>
      </c>
      <c r="AZ77" s="47">
        <f t="shared" ref="AZ77:BC77" si="21">COUNTIF(AZ8:AZ38,"i")</f>
        <v>6</v>
      </c>
      <c r="BA77" s="47">
        <f t="shared" si="21"/>
        <v>11</v>
      </c>
      <c r="BB77" s="47">
        <f t="shared" si="21"/>
        <v>10</v>
      </c>
      <c r="BC77" s="48">
        <f t="shared" si="21"/>
        <v>9</v>
      </c>
      <c r="BE77" s="1"/>
      <c r="BF77" s="1"/>
      <c r="BG77" s="1"/>
      <c r="BH77" s="1"/>
      <c r="BI77" s="1"/>
      <c r="BJ77" s="1"/>
    </row>
    <row r="78" spans="2:62" ht="15" thickBot="1" x14ac:dyDescent="0.4">
      <c r="B78" s="51" t="s">
        <v>161</v>
      </c>
      <c r="C78" s="52"/>
      <c r="D78" s="46"/>
      <c r="E78" s="46"/>
      <c r="F78" s="46">
        <f>COUNTIF(F8:F38,"y")</f>
        <v>0</v>
      </c>
      <c r="G78" s="46">
        <f t="shared" ref="G78:J78" si="22">COUNTIF(G8:G38,"y")</f>
        <v>0</v>
      </c>
      <c r="H78" s="46">
        <f t="shared" si="22"/>
        <v>0</v>
      </c>
      <c r="I78" s="46">
        <f t="shared" si="22"/>
        <v>0</v>
      </c>
      <c r="J78" s="46">
        <f t="shared" si="22"/>
        <v>0</v>
      </c>
      <c r="K78" s="46"/>
      <c r="L78" s="52"/>
      <c r="M78" s="46"/>
      <c r="N78" s="46"/>
      <c r="O78" s="46">
        <f>COUNTIF(O8:O38,"y")</f>
        <v>0</v>
      </c>
      <c r="P78" s="46">
        <f t="shared" ref="P78:S78" si="23">COUNTIF(P8:P38,"y")</f>
        <v>0</v>
      </c>
      <c r="Q78" s="46">
        <f t="shared" si="23"/>
        <v>0</v>
      </c>
      <c r="R78" s="46">
        <f t="shared" si="23"/>
        <v>0</v>
      </c>
      <c r="S78" s="46">
        <f t="shared" si="23"/>
        <v>0</v>
      </c>
      <c r="T78" s="49"/>
      <c r="U78" s="52"/>
      <c r="V78" s="46"/>
      <c r="W78" s="46"/>
      <c r="X78" s="46">
        <f>COUNTIF(X8:X38,"y")</f>
        <v>0</v>
      </c>
      <c r="Y78" s="46">
        <f t="shared" ref="Y78:AB78" si="24">COUNTIF(Y8:Y38,"y")</f>
        <v>0</v>
      </c>
      <c r="Z78" s="46">
        <f t="shared" si="24"/>
        <v>0</v>
      </c>
      <c r="AA78" s="46">
        <f t="shared" si="24"/>
        <v>0</v>
      </c>
      <c r="AB78" s="46">
        <f t="shared" si="24"/>
        <v>0</v>
      </c>
      <c r="AC78" s="49"/>
      <c r="AD78" s="46"/>
      <c r="AE78" s="46"/>
      <c r="AF78" s="46"/>
      <c r="AG78" s="46">
        <f>COUNTIF(AG8:AG38,"y")</f>
        <v>0</v>
      </c>
      <c r="AH78" s="46">
        <f t="shared" ref="AH78:AK78" si="25">COUNTIF(AH8:AH38,"y")</f>
        <v>0</v>
      </c>
      <c r="AI78" s="46">
        <f t="shared" si="25"/>
        <v>0</v>
      </c>
      <c r="AJ78" s="46">
        <f t="shared" si="25"/>
        <v>0</v>
      </c>
      <c r="AK78" s="46">
        <f t="shared" si="25"/>
        <v>0</v>
      </c>
      <c r="AL78" s="49"/>
      <c r="AM78" s="46"/>
      <c r="AN78" s="46"/>
      <c r="AO78" s="46"/>
      <c r="AP78" s="46">
        <f>COUNTIF(AP8:AP38,"y")</f>
        <v>0</v>
      </c>
      <c r="AQ78" s="46">
        <f t="shared" ref="AQ78:AT78" si="26">COUNTIF(AQ8:AQ38,"y")</f>
        <v>0</v>
      </c>
      <c r="AR78" s="46">
        <f t="shared" si="26"/>
        <v>0</v>
      </c>
      <c r="AS78" s="46">
        <f t="shared" si="26"/>
        <v>0</v>
      </c>
      <c r="AT78" s="46">
        <f t="shared" si="26"/>
        <v>0</v>
      </c>
      <c r="AU78" s="46"/>
      <c r="AV78" s="52"/>
      <c r="AW78" s="46"/>
      <c r="AX78" s="46"/>
      <c r="AY78" s="46">
        <f>COUNTIF(AY8:AY38,"y")</f>
        <v>0</v>
      </c>
      <c r="AZ78" s="46">
        <f t="shared" ref="AZ78:BC78" si="27">COUNTIF(AZ8:AZ38,"y")</f>
        <v>0</v>
      </c>
      <c r="BA78" s="46">
        <f t="shared" si="27"/>
        <v>0</v>
      </c>
      <c r="BB78" s="46">
        <f t="shared" si="27"/>
        <v>0</v>
      </c>
      <c r="BC78" s="49">
        <f t="shared" si="27"/>
        <v>0</v>
      </c>
      <c r="BE78" s="1"/>
      <c r="BF78" s="1"/>
      <c r="BG78" s="1"/>
      <c r="BH78" s="1"/>
      <c r="BI78" s="1"/>
      <c r="BJ78" s="1"/>
    </row>
    <row r="79" spans="2:62" x14ac:dyDescent="0.35">
      <c r="B79" s="50" t="s">
        <v>159</v>
      </c>
      <c r="C79" s="144" t="s">
        <v>140</v>
      </c>
      <c r="D79" s="47"/>
      <c r="E79" s="47"/>
      <c r="F79" s="47">
        <f>COUNTIF(F42:F72,"A")</f>
        <v>3</v>
      </c>
      <c r="G79" s="47">
        <f t="shared" ref="G79:J79" si="28">COUNTIF(G42:G72,"A")</f>
        <v>0</v>
      </c>
      <c r="H79" s="47">
        <f t="shared" si="28"/>
        <v>2</v>
      </c>
      <c r="I79" s="47">
        <f t="shared" si="28"/>
        <v>3</v>
      </c>
      <c r="J79" s="47">
        <f t="shared" si="28"/>
        <v>0</v>
      </c>
      <c r="K79" s="47"/>
      <c r="L79" s="144" t="s">
        <v>141</v>
      </c>
      <c r="M79" s="47"/>
      <c r="N79" s="47"/>
      <c r="O79" s="47">
        <f>COUNTIF(O42:O72,"A")</f>
        <v>12</v>
      </c>
      <c r="P79" s="47">
        <f t="shared" ref="P79:S79" si="29">COUNTIF(P42:P72,"A")</f>
        <v>8</v>
      </c>
      <c r="Q79" s="47">
        <f t="shared" si="29"/>
        <v>12</v>
      </c>
      <c r="R79" s="47">
        <f>COUNTIF(R42:R72,"A")</f>
        <v>10</v>
      </c>
      <c r="S79" s="47">
        <f t="shared" si="29"/>
        <v>8</v>
      </c>
      <c r="T79" s="47"/>
      <c r="U79" s="144" t="s">
        <v>142</v>
      </c>
      <c r="V79" s="47"/>
      <c r="W79" s="47"/>
      <c r="X79" s="47">
        <f>COUNTIF(X42:X72,"A")</f>
        <v>10</v>
      </c>
      <c r="Y79" s="47">
        <f t="shared" ref="Y79:AB79" si="30">COUNTIF(Y42:Y72,"A")</f>
        <v>11</v>
      </c>
      <c r="Z79" s="47">
        <f t="shared" si="30"/>
        <v>10</v>
      </c>
      <c r="AA79" s="47">
        <f t="shared" si="30"/>
        <v>12</v>
      </c>
      <c r="AB79" s="47">
        <f t="shared" si="30"/>
        <v>9</v>
      </c>
      <c r="AC79" s="48"/>
      <c r="AD79" s="47" t="s">
        <v>143</v>
      </c>
      <c r="AE79" s="47"/>
      <c r="AF79" s="47"/>
      <c r="AG79" s="47">
        <f>COUNTIF(AG42:AG72,"A")</f>
        <v>9</v>
      </c>
      <c r="AH79" s="47">
        <f t="shared" ref="AH79:AK79" si="31">COUNTIF(AH42:AH72,"A")</f>
        <v>12</v>
      </c>
      <c r="AI79" s="47">
        <f t="shared" si="31"/>
        <v>9</v>
      </c>
      <c r="AJ79" s="47">
        <f t="shared" si="31"/>
        <v>12</v>
      </c>
      <c r="AK79" s="47">
        <f t="shared" si="31"/>
        <v>12</v>
      </c>
      <c r="AL79" s="48"/>
      <c r="AM79" s="47" t="s">
        <v>144</v>
      </c>
      <c r="AN79" s="47"/>
      <c r="AO79" s="47"/>
      <c r="AP79" s="47">
        <f>COUNTIF(AP42:AP72,"A")</f>
        <v>10</v>
      </c>
      <c r="AQ79" s="47">
        <f t="shared" ref="AQ79:AT79" si="32">COUNTIF(AQ42:AQ72,"A")</f>
        <v>8</v>
      </c>
      <c r="AR79" s="47">
        <f t="shared" si="32"/>
        <v>12</v>
      </c>
      <c r="AS79" s="47">
        <f t="shared" si="32"/>
        <v>8</v>
      </c>
      <c r="AT79" s="47">
        <f t="shared" si="32"/>
        <v>12</v>
      </c>
      <c r="AU79" s="47"/>
      <c r="AV79" s="144" t="s">
        <v>145</v>
      </c>
      <c r="AW79" s="47"/>
      <c r="AX79" s="47"/>
      <c r="AY79" s="47">
        <f>COUNTIF(AY42:AY72,"A")</f>
        <v>10</v>
      </c>
      <c r="AZ79" s="47">
        <f t="shared" ref="AZ79:BC79" si="33">COUNTIF(AZ42:AZ72,"A")</f>
        <v>9</v>
      </c>
      <c r="BA79" s="47">
        <f t="shared" si="33"/>
        <v>9</v>
      </c>
      <c r="BB79" s="47">
        <f t="shared" si="33"/>
        <v>9</v>
      </c>
      <c r="BC79" s="48">
        <f t="shared" si="33"/>
        <v>11</v>
      </c>
      <c r="BE79" s="1"/>
      <c r="BF79" s="1"/>
      <c r="BG79" s="1"/>
      <c r="BH79" s="1"/>
      <c r="BI79" s="1"/>
      <c r="BJ79" s="1"/>
    </row>
    <row r="80" spans="2:62" x14ac:dyDescent="0.35">
      <c r="B80" s="50" t="s">
        <v>160</v>
      </c>
      <c r="C80" s="144"/>
      <c r="D80" s="47"/>
      <c r="E80" s="47"/>
      <c r="F80" s="47">
        <f>COUNTIF(F42:F72,"i")</f>
        <v>0</v>
      </c>
      <c r="G80" s="47">
        <f t="shared" ref="G80:J80" si="34">COUNTIF(G42:G72,"i")</f>
        <v>4</v>
      </c>
      <c r="H80" s="47">
        <f t="shared" si="34"/>
        <v>1</v>
      </c>
      <c r="I80" s="47">
        <f t="shared" si="34"/>
        <v>0</v>
      </c>
      <c r="J80" s="47">
        <f t="shared" si="34"/>
        <v>3</v>
      </c>
      <c r="K80" s="47"/>
      <c r="L80" s="144"/>
      <c r="M80" s="47"/>
      <c r="N80" s="47"/>
      <c r="O80" s="47">
        <f>COUNTIF(O42:O72,"i")</f>
        <v>9</v>
      </c>
      <c r="P80" s="47">
        <f t="shared" ref="P80:S80" si="35">COUNTIF(P42:P72,"i")</f>
        <v>12</v>
      </c>
      <c r="Q80" s="47">
        <f t="shared" si="35"/>
        <v>7</v>
      </c>
      <c r="R80" s="47">
        <f>COUNTIF(R42:R72,"i")</f>
        <v>10</v>
      </c>
      <c r="S80" s="47">
        <f t="shared" si="35"/>
        <v>12</v>
      </c>
      <c r="T80" s="47"/>
      <c r="U80" s="144"/>
      <c r="V80" s="47"/>
      <c r="W80" s="47"/>
      <c r="X80" s="47">
        <f>COUNTIF(X42:X72,"i")</f>
        <v>11</v>
      </c>
      <c r="Y80" s="47">
        <f t="shared" ref="Y80:AB80" si="36">COUNTIF(Y42:Y72,"i")</f>
        <v>9</v>
      </c>
      <c r="Z80" s="47">
        <f t="shared" si="36"/>
        <v>12</v>
      </c>
      <c r="AA80" s="47">
        <f t="shared" si="36"/>
        <v>8</v>
      </c>
      <c r="AB80" s="47">
        <f t="shared" si="36"/>
        <v>12</v>
      </c>
      <c r="AC80" s="48"/>
      <c r="AD80" s="47"/>
      <c r="AE80" s="47"/>
      <c r="AF80" s="47"/>
      <c r="AG80" s="47">
        <f>COUNTIF(AG42:AG72,"i")</f>
        <v>12</v>
      </c>
      <c r="AH80" s="47">
        <f t="shared" ref="AH80:AK80" si="37">COUNTIF(AH42:AH72,"i")</f>
        <v>11</v>
      </c>
      <c r="AI80" s="47">
        <f t="shared" si="37"/>
        <v>12</v>
      </c>
      <c r="AJ80" s="47">
        <f t="shared" si="37"/>
        <v>10</v>
      </c>
      <c r="AK80" s="47">
        <f t="shared" si="37"/>
        <v>9</v>
      </c>
      <c r="AL80" s="48"/>
      <c r="AM80" s="47"/>
      <c r="AN80" s="47"/>
      <c r="AO80" s="47"/>
      <c r="AP80" s="47">
        <f>COUNTIF(AP42:AP72,"i")</f>
        <v>10</v>
      </c>
      <c r="AQ80" s="47">
        <f t="shared" ref="AQ80:AT80" si="38">COUNTIF(AQ42:AQ72,"i")</f>
        <v>12</v>
      </c>
      <c r="AR80" s="47">
        <f t="shared" si="38"/>
        <v>9</v>
      </c>
      <c r="AS80" s="47">
        <f t="shared" si="38"/>
        <v>12</v>
      </c>
      <c r="AT80" s="47">
        <f t="shared" si="38"/>
        <v>7</v>
      </c>
      <c r="AU80" s="47"/>
      <c r="AV80" s="144"/>
      <c r="AW80" s="47"/>
      <c r="AX80" s="47"/>
      <c r="AY80" s="47">
        <f>COUNTIF(AY42:AY72,"i")</f>
        <v>9</v>
      </c>
      <c r="AZ80" s="47">
        <f t="shared" ref="AZ80:BC80" si="39">COUNTIF(AZ42:AZ72,"i")</f>
        <v>9</v>
      </c>
      <c r="BA80" s="47">
        <f t="shared" si="39"/>
        <v>11</v>
      </c>
      <c r="BB80" s="47">
        <f t="shared" si="39"/>
        <v>10</v>
      </c>
      <c r="BC80" s="48">
        <f t="shared" si="39"/>
        <v>9</v>
      </c>
      <c r="BE80" s="1"/>
      <c r="BF80" s="1"/>
      <c r="BG80" s="1"/>
      <c r="BH80" s="1"/>
      <c r="BI80" s="1"/>
      <c r="BJ80" s="1"/>
    </row>
    <row r="81" spans="2:62" ht="15" thickBot="1" x14ac:dyDescent="0.4">
      <c r="B81" s="51" t="s">
        <v>161</v>
      </c>
      <c r="C81" s="52"/>
      <c r="D81" s="46"/>
      <c r="E81" s="46"/>
      <c r="F81" s="46">
        <f>COUNTIF(F42:F72,"y")</f>
        <v>0</v>
      </c>
      <c r="G81" s="46">
        <f t="shared" ref="G81:J81" si="40">COUNTIF(G42:G72,"y")</f>
        <v>0</v>
      </c>
      <c r="H81" s="46">
        <f t="shared" si="40"/>
        <v>0</v>
      </c>
      <c r="I81" s="46">
        <f t="shared" si="40"/>
        <v>0</v>
      </c>
      <c r="J81" s="46">
        <f t="shared" si="40"/>
        <v>0</v>
      </c>
      <c r="K81" s="46"/>
      <c r="L81" s="52"/>
      <c r="M81" s="46"/>
      <c r="N81" s="46"/>
      <c r="O81" s="46">
        <f>COUNTIF(O42:O72,"y")</f>
        <v>0</v>
      </c>
      <c r="P81" s="46">
        <f t="shared" ref="P81:S81" si="41">COUNTIF(P42:P72,"y")</f>
        <v>0</v>
      </c>
      <c r="Q81" s="46">
        <f t="shared" si="41"/>
        <v>0</v>
      </c>
      <c r="R81" s="46">
        <f>COUNTIF(R42:R72,"y")</f>
        <v>0</v>
      </c>
      <c r="S81" s="46">
        <f t="shared" si="41"/>
        <v>0</v>
      </c>
      <c r="T81" s="49"/>
      <c r="U81" s="52"/>
      <c r="V81" s="46"/>
      <c r="W81" s="46"/>
      <c r="X81" s="46">
        <f>COUNTIF(X42:X72,"y")</f>
        <v>0</v>
      </c>
      <c r="Y81" s="46">
        <f t="shared" ref="Y81:AB81" si="42">COUNTIF(Y42:Y72,"y")</f>
        <v>0</v>
      </c>
      <c r="Z81" s="46">
        <f t="shared" si="42"/>
        <v>0</v>
      </c>
      <c r="AA81" s="46">
        <f t="shared" si="42"/>
        <v>0</v>
      </c>
      <c r="AB81" s="46">
        <f t="shared" si="42"/>
        <v>0</v>
      </c>
      <c r="AC81" s="49"/>
      <c r="AD81" s="46"/>
      <c r="AE81" s="46"/>
      <c r="AF81" s="46"/>
      <c r="AG81" s="46">
        <f>COUNTIF(AG42:AG72,"y")</f>
        <v>0</v>
      </c>
      <c r="AH81" s="46">
        <f t="shared" ref="AH81:AK81" si="43">COUNTIF(AH42:AH72,"y")</f>
        <v>0</v>
      </c>
      <c r="AI81" s="46">
        <f t="shared" si="43"/>
        <v>0</v>
      </c>
      <c r="AJ81" s="46">
        <f t="shared" si="43"/>
        <v>0</v>
      </c>
      <c r="AK81" s="46">
        <f t="shared" si="43"/>
        <v>0</v>
      </c>
      <c r="AL81" s="49"/>
      <c r="AM81" s="46"/>
      <c r="AN81" s="46"/>
      <c r="AO81" s="46"/>
      <c r="AP81" s="46">
        <f>COUNTIF(AP42:AP72,"y")</f>
        <v>0</v>
      </c>
      <c r="AQ81" s="46">
        <f t="shared" ref="AQ81:AT81" si="44">COUNTIF(AQ42:AQ72,"y")</f>
        <v>0</v>
      </c>
      <c r="AR81" s="46">
        <f t="shared" si="44"/>
        <v>0</v>
      </c>
      <c r="AS81" s="46">
        <f t="shared" si="44"/>
        <v>0</v>
      </c>
      <c r="AT81" s="46">
        <f t="shared" si="44"/>
        <v>0</v>
      </c>
      <c r="AU81" s="46"/>
      <c r="AV81" s="52"/>
      <c r="AW81" s="46"/>
      <c r="AX81" s="46"/>
      <c r="AY81" s="46">
        <f>COUNTIF(AY42:AY72,"y")</f>
        <v>0</v>
      </c>
      <c r="AZ81" s="46">
        <f t="shared" ref="AZ81:BC81" si="45">COUNTIF(AZ42:AZ72,"y")</f>
        <v>0</v>
      </c>
      <c r="BA81" s="46">
        <f t="shared" si="45"/>
        <v>0</v>
      </c>
      <c r="BB81" s="46">
        <f t="shared" si="45"/>
        <v>0</v>
      </c>
      <c r="BC81" s="49">
        <f t="shared" si="45"/>
        <v>0</v>
      </c>
      <c r="BE81" s="1"/>
      <c r="BF81" s="1"/>
      <c r="BG81" s="1"/>
      <c r="BH81" s="1"/>
      <c r="BI81" s="1"/>
      <c r="BJ81" s="1"/>
    </row>
    <row r="82" spans="2:62" x14ac:dyDescent="0.3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E82" s="1"/>
      <c r="BF82" s="1"/>
      <c r="BG82" s="1"/>
      <c r="BH82" s="1"/>
      <c r="BI82" s="1"/>
      <c r="BJ82" s="1"/>
    </row>
    <row r="83" spans="2:62" x14ac:dyDescent="0.3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E83" s="1"/>
      <c r="BF83" s="1"/>
      <c r="BG83" s="1"/>
      <c r="BH83" s="1"/>
      <c r="BI83" s="1"/>
      <c r="BJ83" s="1"/>
    </row>
    <row r="84" spans="2:62" x14ac:dyDescent="0.3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E84" s="1"/>
      <c r="BF84" s="1"/>
      <c r="BG84" s="1"/>
      <c r="BH84" s="1"/>
      <c r="BI84" s="1"/>
      <c r="BJ84" s="1"/>
    </row>
    <row r="85" spans="2:62" x14ac:dyDescent="0.3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E85" s="1"/>
      <c r="BF85" s="1"/>
      <c r="BG85" s="1"/>
      <c r="BH85" s="1"/>
      <c r="BI85" s="1"/>
      <c r="BJ85" s="1"/>
    </row>
    <row r="86" spans="2:62" x14ac:dyDescent="0.3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E86" s="1"/>
      <c r="BF86" s="1"/>
      <c r="BG86" s="1"/>
      <c r="BH86" s="1"/>
      <c r="BI86" s="1"/>
      <c r="BJ86" s="1"/>
    </row>
    <row r="87" spans="2:62" x14ac:dyDescent="0.3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E87" s="1"/>
      <c r="BF87" s="1"/>
      <c r="BG87" s="1"/>
      <c r="BH87" s="1"/>
      <c r="BI87" s="1"/>
      <c r="BJ87" s="1"/>
    </row>
    <row r="88" spans="2:62" x14ac:dyDescent="0.3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E88" s="1"/>
      <c r="BF88" s="1"/>
      <c r="BG88" s="1"/>
      <c r="BH88" s="1"/>
      <c r="BI88" s="1"/>
      <c r="BJ88" s="1"/>
    </row>
    <row r="89" spans="2:62" x14ac:dyDescent="0.3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E89" s="1"/>
      <c r="BF89" s="1"/>
      <c r="BG89" s="1"/>
      <c r="BH89" s="1"/>
      <c r="BI89" s="1"/>
      <c r="BJ89" s="1"/>
    </row>
    <row r="90" spans="2:62" x14ac:dyDescent="0.3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E90" s="1"/>
      <c r="BF90" s="1"/>
      <c r="BG90" s="1"/>
      <c r="BH90" s="1"/>
      <c r="BI90" s="1"/>
      <c r="BJ90" s="1"/>
    </row>
    <row r="91" spans="2:62" x14ac:dyDescent="0.3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E91" s="1"/>
      <c r="BF91" s="1"/>
      <c r="BG91" s="1"/>
      <c r="BH91" s="1"/>
      <c r="BI91" s="1"/>
      <c r="BJ91" s="1"/>
    </row>
    <row r="92" spans="2:62" x14ac:dyDescent="0.3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E92" s="1"/>
      <c r="BF92" s="1"/>
      <c r="BG92" s="1"/>
      <c r="BH92" s="1"/>
      <c r="BI92" s="1"/>
      <c r="BJ92" s="1"/>
    </row>
    <row r="93" spans="2:62" x14ac:dyDescent="0.3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E93" s="1"/>
      <c r="BF93" s="1"/>
      <c r="BG93" s="1"/>
      <c r="BH93" s="1"/>
      <c r="BI93" s="1"/>
      <c r="BJ93" s="1"/>
    </row>
    <row r="94" spans="2:62" x14ac:dyDescent="0.3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E94" s="1"/>
      <c r="BF94" s="1"/>
      <c r="BG94" s="1"/>
      <c r="BH94" s="1"/>
      <c r="BI94" s="1"/>
      <c r="BJ94" s="1"/>
    </row>
    <row r="95" spans="2:62" x14ac:dyDescent="0.3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E95" s="1"/>
      <c r="BF95" s="1"/>
      <c r="BG95" s="1"/>
      <c r="BH95" s="1"/>
      <c r="BI95" s="1"/>
      <c r="BJ95" s="1"/>
    </row>
    <row r="96" spans="2:62" x14ac:dyDescent="0.3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E96" s="1"/>
      <c r="BF96" s="1"/>
      <c r="BG96" s="1"/>
      <c r="BH96" s="1"/>
      <c r="BI96" s="1"/>
      <c r="BJ96" s="1"/>
    </row>
    <row r="97" spans="3:62" x14ac:dyDescent="0.3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E97" s="1"/>
      <c r="BF97" s="1"/>
      <c r="BG97" s="1"/>
      <c r="BH97" s="1"/>
      <c r="BI97" s="1"/>
      <c r="BJ97" s="1"/>
    </row>
    <row r="98" spans="3:62" x14ac:dyDescent="0.3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E98" s="1"/>
      <c r="BF98" s="1"/>
      <c r="BG98" s="1"/>
      <c r="BH98" s="1"/>
      <c r="BI98" s="1"/>
      <c r="BJ98" s="1"/>
    </row>
    <row r="99" spans="3:62" x14ac:dyDescent="0.3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E99" s="1"/>
      <c r="BF99" s="1"/>
      <c r="BG99" s="1"/>
      <c r="BH99" s="1"/>
      <c r="BI99" s="1"/>
      <c r="BJ99" s="1"/>
    </row>
    <row r="100" spans="3:62" x14ac:dyDescent="0.3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E100" s="1"/>
      <c r="BF100" s="1"/>
      <c r="BG100" s="1"/>
      <c r="BH100" s="1"/>
      <c r="BI100" s="1"/>
      <c r="BJ100" s="1"/>
    </row>
    <row r="101" spans="3:62" x14ac:dyDescent="0.35">
      <c r="BE101" s="1"/>
      <c r="BF101" s="1"/>
      <c r="BG101" s="1"/>
      <c r="BH101" s="1"/>
      <c r="BI101" s="1"/>
      <c r="BJ101" s="1"/>
    </row>
    <row r="102" spans="3:62" x14ac:dyDescent="0.35">
      <c r="BE102" s="1"/>
      <c r="BF102" s="1"/>
      <c r="BG102" s="1"/>
      <c r="BH102" s="1"/>
      <c r="BI102" s="1"/>
      <c r="BJ102" s="1"/>
    </row>
    <row r="103" spans="3:62" x14ac:dyDescent="0.35">
      <c r="BE103" s="1"/>
      <c r="BF103" s="1"/>
      <c r="BG103" s="1"/>
      <c r="BH103" s="1"/>
      <c r="BI103" s="1"/>
      <c r="BJ103" s="1"/>
    </row>
    <row r="104" spans="3:62" x14ac:dyDescent="0.35">
      <c r="BE104" s="1"/>
      <c r="BF104" s="1"/>
      <c r="BG104" s="1"/>
      <c r="BH104" s="1"/>
      <c r="BI104" s="1"/>
      <c r="BJ104" s="1"/>
    </row>
    <row r="105" spans="3:62" x14ac:dyDescent="0.35">
      <c r="BE105" s="1"/>
      <c r="BF105" s="1"/>
      <c r="BG105" s="1"/>
      <c r="BH105" s="1"/>
      <c r="BI105" s="1"/>
      <c r="BJ105" s="1"/>
    </row>
    <row r="106" spans="3:62" x14ac:dyDescent="0.35">
      <c r="BE106" s="1"/>
      <c r="BF106" s="1"/>
      <c r="BG106" s="1"/>
      <c r="BH106" s="1"/>
      <c r="BI106" s="1"/>
      <c r="BJ106" s="1"/>
    </row>
    <row r="107" spans="3:62" x14ac:dyDescent="0.35">
      <c r="BE107" s="1"/>
      <c r="BF107" s="1"/>
      <c r="BG107" s="1"/>
      <c r="BH107" s="1"/>
      <c r="BI107" s="1"/>
      <c r="BJ107" s="1"/>
    </row>
    <row r="108" spans="3:62" x14ac:dyDescent="0.35">
      <c r="BE108" s="1"/>
      <c r="BF108" s="1"/>
      <c r="BG108" s="1"/>
      <c r="BH108" s="1"/>
      <c r="BI108" s="1"/>
      <c r="BJ108" s="1"/>
    </row>
    <row r="109" spans="3:62" x14ac:dyDescent="0.35">
      <c r="BE109" s="1"/>
      <c r="BF109" s="1"/>
      <c r="BG109" s="1"/>
      <c r="BH109" s="1"/>
      <c r="BI109" s="1"/>
      <c r="BJ109" s="1"/>
    </row>
    <row r="110" spans="3:62" x14ac:dyDescent="0.35">
      <c r="BE110" s="1"/>
      <c r="BF110" s="1"/>
      <c r="BG110" s="1"/>
      <c r="BH110" s="1"/>
      <c r="BI110" s="1"/>
      <c r="BJ110" s="1"/>
    </row>
    <row r="111" spans="3:62" x14ac:dyDescent="0.35">
      <c r="BE111" s="1"/>
      <c r="BF111" s="1"/>
      <c r="BG111" s="1"/>
      <c r="BH111" s="1"/>
      <c r="BI111" s="1"/>
      <c r="BJ111" s="1"/>
    </row>
    <row r="112" spans="3:62" x14ac:dyDescent="0.35">
      <c r="BE112" s="1"/>
      <c r="BF112" s="1"/>
      <c r="BG112" s="1"/>
      <c r="BH112" s="1"/>
      <c r="BI112" s="1"/>
      <c r="BJ112" s="1"/>
    </row>
    <row r="113" spans="57:62" x14ac:dyDescent="0.35">
      <c r="BE113" s="1"/>
      <c r="BF113" s="1"/>
      <c r="BG113" s="1"/>
      <c r="BH113" s="1"/>
      <c r="BI113" s="1"/>
      <c r="BJ113" s="1"/>
    </row>
    <row r="114" spans="57:62" x14ac:dyDescent="0.35">
      <c r="BE114" s="1"/>
      <c r="BF114" s="1"/>
      <c r="BG114" s="1"/>
      <c r="BH114" s="1"/>
      <c r="BI114" s="1"/>
      <c r="BJ114" s="1"/>
    </row>
    <row r="115" spans="57:62" x14ac:dyDescent="0.35">
      <c r="BE115" s="1"/>
      <c r="BF115" s="1"/>
      <c r="BG115" s="1"/>
      <c r="BH115" s="1"/>
      <c r="BI115" s="1"/>
      <c r="BJ115" s="1"/>
    </row>
    <row r="116" spans="57:62" x14ac:dyDescent="0.35">
      <c r="BE116" s="1"/>
      <c r="BF116" s="1"/>
      <c r="BG116" s="1"/>
      <c r="BH116" s="1"/>
      <c r="BI116" s="1"/>
      <c r="BJ116" s="1"/>
    </row>
    <row r="117" spans="57:62" x14ac:dyDescent="0.35">
      <c r="BE117" s="1"/>
      <c r="BF117" s="1"/>
      <c r="BG117" s="1"/>
      <c r="BH117" s="1"/>
      <c r="BI117" s="1"/>
      <c r="BJ117" s="1"/>
    </row>
    <row r="118" spans="57:62" x14ac:dyDescent="0.35">
      <c r="BE118" s="1"/>
      <c r="BF118" s="1"/>
      <c r="BG118" s="1"/>
      <c r="BH118" s="1"/>
      <c r="BI118" s="1"/>
      <c r="BJ118" s="1"/>
    </row>
    <row r="119" spans="57:62" x14ac:dyDescent="0.35">
      <c r="BE119" s="1"/>
      <c r="BF119" s="1"/>
      <c r="BG119" s="1"/>
      <c r="BH119" s="1"/>
      <c r="BI119" s="1"/>
      <c r="BJ119" s="1"/>
    </row>
    <row r="120" spans="57:62" x14ac:dyDescent="0.35">
      <c r="BE120" s="1"/>
      <c r="BF120" s="1"/>
      <c r="BG120" s="1"/>
      <c r="BH120" s="1"/>
      <c r="BI120" s="1"/>
      <c r="BJ120" s="1"/>
    </row>
    <row r="121" spans="57:62" x14ac:dyDescent="0.35">
      <c r="BE121" s="1"/>
      <c r="BF121" s="1"/>
      <c r="BG121" s="1"/>
      <c r="BH121" s="1"/>
      <c r="BI121" s="1"/>
      <c r="BJ121" s="1"/>
    </row>
    <row r="122" spans="57:62" x14ac:dyDescent="0.35">
      <c r="BE122" s="1"/>
      <c r="BF122" s="1"/>
      <c r="BG122" s="1"/>
      <c r="BH122" s="1"/>
      <c r="BI122" s="1"/>
      <c r="BJ122" s="1"/>
    </row>
    <row r="123" spans="57:62" x14ac:dyDescent="0.35">
      <c r="BE123" s="1"/>
      <c r="BF123" s="1"/>
      <c r="BG123" s="1"/>
      <c r="BH123" s="1"/>
      <c r="BI123" s="1"/>
      <c r="BJ123" s="1"/>
    </row>
    <row r="124" spans="57:62" x14ac:dyDescent="0.35">
      <c r="BE124" s="1"/>
      <c r="BF124" s="1"/>
      <c r="BG124" s="1"/>
      <c r="BH124" s="1"/>
      <c r="BI124" s="1"/>
      <c r="BJ124" s="1"/>
    </row>
    <row r="125" spans="57:62" x14ac:dyDescent="0.35">
      <c r="BE125" s="1"/>
      <c r="BF125" s="1"/>
      <c r="BG125" s="1"/>
      <c r="BH125" s="1"/>
      <c r="BI125" s="1"/>
      <c r="BJ125" s="1"/>
    </row>
    <row r="126" spans="57:62" x14ac:dyDescent="0.35">
      <c r="BE126" s="1"/>
      <c r="BF126" s="1"/>
      <c r="BG126" s="1"/>
      <c r="BH126" s="1"/>
      <c r="BI126" s="1"/>
      <c r="BJ126" s="1"/>
    </row>
    <row r="127" spans="57:62" x14ac:dyDescent="0.35">
      <c r="BE127" s="1"/>
      <c r="BF127" s="1"/>
      <c r="BG127" s="1"/>
      <c r="BH127" s="1"/>
      <c r="BI127" s="1"/>
      <c r="BJ127" s="1"/>
    </row>
    <row r="128" spans="57:62" x14ac:dyDescent="0.35">
      <c r="BE128" s="1"/>
      <c r="BF128" s="1"/>
      <c r="BG128" s="1"/>
      <c r="BH128" s="1"/>
      <c r="BI128" s="1"/>
      <c r="BJ128" s="1"/>
    </row>
    <row r="129" spans="57:62" x14ac:dyDescent="0.35">
      <c r="BE129" s="1"/>
      <c r="BF129" s="1"/>
      <c r="BG129" s="1"/>
      <c r="BH129" s="1"/>
      <c r="BI129" s="1"/>
      <c r="BJ129" s="1"/>
    </row>
    <row r="130" spans="57:62" x14ac:dyDescent="0.35">
      <c r="BE130" s="1"/>
      <c r="BF130" s="1"/>
      <c r="BG130" s="1"/>
      <c r="BH130" s="1"/>
      <c r="BI130" s="1"/>
      <c r="BJ130" s="1"/>
    </row>
    <row r="131" spans="57:62" x14ac:dyDescent="0.35">
      <c r="BE131" s="1"/>
      <c r="BF131" s="1"/>
      <c r="BG131" s="1"/>
      <c r="BH131" s="1"/>
      <c r="BI131" s="1"/>
      <c r="BJ131" s="1"/>
    </row>
    <row r="132" spans="57:62" x14ac:dyDescent="0.35">
      <c r="BE132" s="1"/>
      <c r="BF132" s="1"/>
      <c r="BG132" s="1"/>
      <c r="BH132" s="1"/>
      <c r="BI132" s="1"/>
      <c r="BJ132" s="1"/>
    </row>
    <row r="133" spans="57:62" x14ac:dyDescent="0.35">
      <c r="BE133" s="1"/>
      <c r="BF133" s="1"/>
      <c r="BG133" s="1"/>
      <c r="BH133" s="1"/>
      <c r="BI133" s="1"/>
      <c r="BJ133" s="1"/>
    </row>
    <row r="134" spans="57:62" x14ac:dyDescent="0.35">
      <c r="BE134" s="1"/>
      <c r="BF134" s="1"/>
      <c r="BG134" s="1"/>
      <c r="BH134" s="1"/>
      <c r="BI134" s="1"/>
      <c r="BJ134" s="1"/>
    </row>
    <row r="135" spans="57:62" x14ac:dyDescent="0.35">
      <c r="BE135" s="1"/>
      <c r="BF135" s="1"/>
      <c r="BG135" s="1"/>
      <c r="BH135" s="1"/>
      <c r="BI135" s="1"/>
      <c r="BJ135" s="1"/>
    </row>
    <row r="136" spans="57:62" x14ac:dyDescent="0.35">
      <c r="BE136" s="1"/>
      <c r="BF136" s="1"/>
      <c r="BG136" s="1"/>
      <c r="BH136" s="1"/>
      <c r="BI136" s="1"/>
      <c r="BJ136" s="1"/>
    </row>
    <row r="137" spans="57:62" x14ac:dyDescent="0.35">
      <c r="BE137" s="1"/>
      <c r="BF137" s="1"/>
      <c r="BG137" s="1"/>
      <c r="BH137" s="1"/>
      <c r="BI137" s="1"/>
      <c r="BJ137" s="1"/>
    </row>
    <row r="138" spans="57:62" x14ac:dyDescent="0.35">
      <c r="BE138" s="1"/>
      <c r="BF138" s="1"/>
      <c r="BG138" s="1"/>
      <c r="BH138" s="1"/>
      <c r="BI138" s="1"/>
      <c r="BJ138" s="1"/>
    </row>
    <row r="139" spans="57:62" x14ac:dyDescent="0.35">
      <c r="BE139" s="1"/>
      <c r="BF139" s="1"/>
      <c r="BG139" s="1"/>
      <c r="BH139" s="1"/>
      <c r="BI139" s="1"/>
      <c r="BJ139" s="1"/>
    </row>
    <row r="140" spans="57:62" x14ac:dyDescent="0.35">
      <c r="BE140" s="1"/>
      <c r="BF140" s="1"/>
      <c r="BG140" s="1"/>
      <c r="BH140" s="1"/>
      <c r="BI140" s="1"/>
      <c r="BJ140" s="1"/>
    </row>
    <row r="141" spans="57:62" x14ac:dyDescent="0.35">
      <c r="BE141" s="1"/>
      <c r="BF141" s="1"/>
      <c r="BG141" s="1"/>
      <c r="BH141" s="1"/>
      <c r="BI141" s="1"/>
      <c r="BJ141" s="1"/>
    </row>
    <row r="142" spans="57:62" x14ac:dyDescent="0.35">
      <c r="BE142" s="1"/>
      <c r="BF142" s="1"/>
      <c r="BG142" s="1"/>
      <c r="BH142" s="1"/>
      <c r="BI142" s="1"/>
      <c r="BJ142" s="1"/>
    </row>
    <row r="143" spans="57:62" x14ac:dyDescent="0.35">
      <c r="BE143" s="1"/>
      <c r="BF143" s="1"/>
      <c r="BG143" s="1"/>
      <c r="BH143" s="1"/>
      <c r="BI143" s="1"/>
      <c r="BJ143" s="1"/>
    </row>
    <row r="144" spans="57:62" x14ac:dyDescent="0.35">
      <c r="BE144" s="1"/>
      <c r="BF144" s="1"/>
      <c r="BG144" s="1"/>
      <c r="BH144" s="1"/>
      <c r="BI144" s="1"/>
      <c r="BJ144" s="1"/>
    </row>
    <row r="145" spans="57:62" x14ac:dyDescent="0.35">
      <c r="BE145" s="1"/>
      <c r="BF145" s="1"/>
      <c r="BG145" s="1"/>
      <c r="BH145" s="1"/>
      <c r="BI145" s="1"/>
      <c r="BJ145" s="1"/>
    </row>
    <row r="146" spans="57:62" x14ac:dyDescent="0.35">
      <c r="BE146" s="1"/>
      <c r="BF146" s="1"/>
      <c r="BG146" s="1"/>
      <c r="BH146" s="1"/>
      <c r="BI146" s="1"/>
      <c r="BJ146" s="1"/>
    </row>
    <row r="147" spans="57:62" x14ac:dyDescent="0.35">
      <c r="BE147" s="1"/>
      <c r="BF147" s="1"/>
      <c r="BG147" s="1"/>
      <c r="BH147" s="1"/>
      <c r="BI147" s="1"/>
      <c r="BJ147" s="1"/>
    </row>
    <row r="148" spans="57:62" x14ac:dyDescent="0.35">
      <c r="BE148" s="1"/>
      <c r="BF148" s="1"/>
      <c r="BG148" s="1"/>
      <c r="BH148" s="1"/>
      <c r="BI148" s="1"/>
      <c r="BJ148" s="1"/>
    </row>
    <row r="149" spans="57:62" x14ac:dyDescent="0.35">
      <c r="BE149" s="1"/>
      <c r="BF149" s="1"/>
      <c r="BG149" s="1"/>
      <c r="BH149" s="1"/>
      <c r="BI149" s="1"/>
      <c r="BJ149" s="1"/>
    </row>
    <row r="150" spans="57:62" x14ac:dyDescent="0.35">
      <c r="BE150" s="1"/>
      <c r="BF150" s="1"/>
      <c r="BG150" s="1"/>
      <c r="BH150" s="1"/>
      <c r="BI150" s="1"/>
      <c r="BJ150" s="1"/>
    </row>
    <row r="151" spans="57:62" x14ac:dyDescent="0.35">
      <c r="BE151" s="1"/>
      <c r="BF151" s="1"/>
      <c r="BG151" s="1"/>
      <c r="BH151" s="1"/>
      <c r="BI151" s="1"/>
      <c r="BJ151" s="1"/>
    </row>
    <row r="152" spans="57:62" x14ac:dyDescent="0.35">
      <c r="BE152" s="1"/>
      <c r="BF152" s="1"/>
      <c r="BG152" s="1"/>
      <c r="BH152" s="1"/>
      <c r="BI152" s="1"/>
      <c r="BJ152" s="1"/>
    </row>
    <row r="153" spans="57:62" x14ac:dyDescent="0.35">
      <c r="BE153" s="1"/>
      <c r="BF153" s="1"/>
      <c r="BG153" s="1"/>
      <c r="BH153" s="1"/>
      <c r="BI153" s="1"/>
      <c r="BJ153" s="1"/>
    </row>
    <row r="154" spans="57:62" x14ac:dyDescent="0.35">
      <c r="BE154" s="1"/>
      <c r="BF154" s="1"/>
      <c r="BG154" s="1"/>
      <c r="BH154" s="1"/>
      <c r="BI154" s="1"/>
      <c r="BJ154" s="1"/>
    </row>
    <row r="155" spans="57:62" x14ac:dyDescent="0.35">
      <c r="BE155" s="1"/>
      <c r="BF155" s="1"/>
      <c r="BG155" s="1"/>
      <c r="BH155" s="1"/>
      <c r="BI155" s="1"/>
      <c r="BJ155" s="1"/>
    </row>
    <row r="156" spans="57:62" x14ac:dyDescent="0.35">
      <c r="BE156" s="1"/>
      <c r="BF156" s="1"/>
      <c r="BG156" s="1"/>
      <c r="BH156" s="1"/>
      <c r="BI156" s="1"/>
      <c r="BJ156" s="1"/>
    </row>
    <row r="157" spans="57:62" x14ac:dyDescent="0.35">
      <c r="BE157" s="1"/>
      <c r="BF157" s="1"/>
      <c r="BG157" s="1"/>
      <c r="BH157" s="1"/>
      <c r="BI157" s="1"/>
      <c r="BJ157" s="1"/>
    </row>
    <row r="158" spans="57:62" x14ac:dyDescent="0.35">
      <c r="BE158" s="1"/>
      <c r="BF158" s="1"/>
      <c r="BG158" s="1"/>
      <c r="BH158" s="1"/>
      <c r="BI158" s="1"/>
      <c r="BJ158" s="1"/>
    </row>
    <row r="159" spans="57:62" x14ac:dyDescent="0.35">
      <c r="BE159" s="1"/>
      <c r="BF159" s="1"/>
      <c r="BG159" s="1"/>
      <c r="BH159" s="1"/>
      <c r="BI159" s="1"/>
      <c r="BJ159" s="1"/>
    </row>
    <row r="160" spans="57:62" x14ac:dyDescent="0.35">
      <c r="BE160" s="1"/>
      <c r="BF160" s="1"/>
      <c r="BG160" s="1"/>
      <c r="BH160" s="1"/>
      <c r="BI160" s="1"/>
      <c r="BJ160" s="1"/>
    </row>
    <row r="161" spans="57:62" x14ac:dyDescent="0.35">
      <c r="BE161" s="1"/>
      <c r="BF161" s="1"/>
      <c r="BG161" s="1"/>
      <c r="BH161" s="1"/>
      <c r="BI161" s="1"/>
      <c r="BJ161" s="1"/>
    </row>
    <row r="162" spans="57:62" x14ac:dyDescent="0.35">
      <c r="BE162" s="1"/>
      <c r="BF162" s="1"/>
      <c r="BG162" s="1"/>
      <c r="BH162" s="1"/>
      <c r="BI162" s="1"/>
      <c r="BJ162" s="1"/>
    </row>
    <row r="163" spans="57:62" x14ac:dyDescent="0.35">
      <c r="BE163" s="1"/>
      <c r="BF163" s="1"/>
      <c r="BG163" s="1"/>
      <c r="BH163" s="1"/>
      <c r="BI163" s="1"/>
      <c r="BJ163" s="1"/>
    </row>
    <row r="164" spans="57:62" x14ac:dyDescent="0.35">
      <c r="BE164" s="1"/>
      <c r="BF164" s="1"/>
      <c r="BG164" s="1"/>
      <c r="BH164" s="1"/>
      <c r="BI164" s="1"/>
      <c r="BJ164" s="1"/>
    </row>
    <row r="165" spans="57:62" x14ac:dyDescent="0.35">
      <c r="BE165" s="1"/>
      <c r="BF165" s="1"/>
      <c r="BG165" s="1"/>
      <c r="BH165" s="1"/>
      <c r="BI165" s="1"/>
      <c r="BJ165" s="1"/>
    </row>
    <row r="166" spans="57:62" x14ac:dyDescent="0.35">
      <c r="BE166" s="1"/>
      <c r="BF166" s="1"/>
      <c r="BG166" s="1"/>
      <c r="BH166" s="1"/>
      <c r="BI166" s="1"/>
      <c r="BJ166" s="1"/>
    </row>
    <row r="167" spans="57:62" x14ac:dyDescent="0.35">
      <c r="BE167" s="1"/>
      <c r="BF167" s="1"/>
      <c r="BG167" s="1"/>
      <c r="BH167" s="1"/>
      <c r="BI167" s="1"/>
      <c r="BJ167" s="1"/>
    </row>
    <row r="168" spans="57:62" x14ac:dyDescent="0.35">
      <c r="BE168" s="1"/>
      <c r="BF168" s="1"/>
      <c r="BG168" s="1"/>
      <c r="BH168" s="1"/>
      <c r="BI168" s="1"/>
      <c r="BJ168" s="1"/>
    </row>
    <row r="169" spans="57:62" x14ac:dyDescent="0.35">
      <c r="BE169" s="1"/>
      <c r="BF169" s="1"/>
      <c r="BG169" s="1"/>
      <c r="BH169" s="1"/>
      <c r="BI169" s="1"/>
      <c r="BJ169" s="1"/>
    </row>
    <row r="170" spans="57:62" x14ac:dyDescent="0.35">
      <c r="BE170" s="1"/>
      <c r="BF170" s="1"/>
      <c r="BG170" s="1"/>
      <c r="BH170" s="1"/>
      <c r="BI170" s="1"/>
      <c r="BJ170" s="1"/>
    </row>
    <row r="171" spans="57:62" x14ac:dyDescent="0.35">
      <c r="BE171" s="1"/>
      <c r="BF171" s="1"/>
      <c r="BG171" s="1"/>
      <c r="BH171" s="1"/>
      <c r="BI171" s="1"/>
      <c r="BJ171" s="1"/>
    </row>
    <row r="172" spans="57:62" x14ac:dyDescent="0.35">
      <c r="BE172" s="1"/>
      <c r="BF172" s="1"/>
      <c r="BG172" s="1"/>
      <c r="BH172" s="1"/>
      <c r="BI172" s="1"/>
      <c r="BJ172" s="1"/>
    </row>
    <row r="173" spans="57:62" x14ac:dyDescent="0.35">
      <c r="BE173" s="1"/>
      <c r="BF173" s="1"/>
      <c r="BG173" s="1"/>
      <c r="BH173" s="1"/>
      <c r="BI173" s="1"/>
      <c r="BJ173" s="1"/>
    </row>
    <row r="174" spans="57:62" x14ac:dyDescent="0.35">
      <c r="BE174" s="1"/>
      <c r="BF174" s="1"/>
      <c r="BG174" s="1"/>
      <c r="BH174" s="1"/>
      <c r="BI174" s="1"/>
      <c r="BJ174" s="1"/>
    </row>
    <row r="175" spans="57:62" x14ac:dyDescent="0.35">
      <c r="BE175" s="1"/>
      <c r="BF175" s="1"/>
      <c r="BG175" s="1"/>
      <c r="BH175" s="1"/>
      <c r="BI175" s="1"/>
      <c r="BJ175" s="1"/>
    </row>
    <row r="176" spans="57:62" x14ac:dyDescent="0.35">
      <c r="BE176" s="1"/>
      <c r="BF176" s="1"/>
      <c r="BG176" s="1"/>
      <c r="BH176" s="1"/>
      <c r="BI176" s="1"/>
      <c r="BJ176" s="1"/>
    </row>
    <row r="177" spans="57:62" x14ac:dyDescent="0.35">
      <c r="BE177" s="1"/>
      <c r="BF177" s="1"/>
      <c r="BG177" s="1"/>
      <c r="BH177" s="1"/>
      <c r="BI177" s="1"/>
      <c r="BJ177" s="1"/>
    </row>
    <row r="178" spans="57:62" x14ac:dyDescent="0.35">
      <c r="BE178" s="1"/>
      <c r="BF178" s="1"/>
      <c r="BG178" s="1"/>
      <c r="BH178" s="1"/>
      <c r="BI178" s="1"/>
      <c r="BJ178" s="1"/>
    </row>
    <row r="179" spans="57:62" x14ac:dyDescent="0.35">
      <c r="BE179" s="1"/>
      <c r="BF179" s="1"/>
      <c r="BG179" s="1"/>
      <c r="BH179" s="1"/>
      <c r="BI179" s="1"/>
      <c r="BJ179" s="1"/>
    </row>
    <row r="180" spans="57:62" x14ac:dyDescent="0.35">
      <c r="BE180" s="1"/>
      <c r="BF180" s="1"/>
      <c r="BG180" s="1"/>
      <c r="BH180" s="1"/>
      <c r="BI180" s="1"/>
      <c r="BJ180" s="1"/>
    </row>
    <row r="181" spans="57:62" x14ac:dyDescent="0.35">
      <c r="BE181" s="1"/>
      <c r="BF181" s="1"/>
      <c r="BG181" s="1"/>
      <c r="BH181" s="1"/>
      <c r="BI181" s="1"/>
      <c r="BJ181" s="1"/>
    </row>
    <row r="182" spans="57:62" x14ac:dyDescent="0.35">
      <c r="BE182" s="1"/>
      <c r="BF182" s="1"/>
      <c r="BG182" s="1"/>
      <c r="BH182" s="1"/>
      <c r="BI182" s="1"/>
      <c r="BJ182" s="1"/>
    </row>
    <row r="183" spans="57:62" x14ac:dyDescent="0.35">
      <c r="BE183" s="1"/>
      <c r="BF183" s="1"/>
      <c r="BG183" s="1"/>
      <c r="BH183" s="1"/>
      <c r="BI183" s="1"/>
      <c r="BJ183" s="1"/>
    </row>
    <row r="184" spans="57:62" x14ac:dyDescent="0.35">
      <c r="BE184" s="1"/>
      <c r="BF184" s="1"/>
      <c r="BG184" s="1"/>
      <c r="BH184" s="1"/>
      <c r="BI184" s="1"/>
      <c r="BJ184" s="1"/>
    </row>
    <row r="185" spans="57:62" x14ac:dyDescent="0.35">
      <c r="BE185" s="1"/>
      <c r="BF185" s="1"/>
      <c r="BG185" s="1"/>
      <c r="BH185" s="1"/>
      <c r="BI185" s="1"/>
      <c r="BJ185" s="1"/>
    </row>
    <row r="186" spans="57:62" x14ac:dyDescent="0.35">
      <c r="BE186" s="1"/>
      <c r="BF186" s="1"/>
      <c r="BG186" s="1"/>
      <c r="BH186" s="1"/>
      <c r="BI186" s="1"/>
      <c r="BJ186" s="1"/>
    </row>
    <row r="187" spans="57:62" x14ac:dyDescent="0.35">
      <c r="BE187" s="1"/>
      <c r="BF187" s="1"/>
      <c r="BG187" s="1"/>
      <c r="BH187" s="1"/>
      <c r="BI187" s="1"/>
      <c r="BJ187" s="1"/>
    </row>
    <row r="188" spans="57:62" x14ac:dyDescent="0.35">
      <c r="BE188" s="1"/>
      <c r="BF188" s="1"/>
      <c r="BG188" s="1"/>
      <c r="BH188" s="1"/>
      <c r="BI188" s="1"/>
      <c r="BJ188" s="1"/>
    </row>
    <row r="189" spans="57:62" x14ac:dyDescent="0.35">
      <c r="BE189" s="1"/>
      <c r="BF189" s="1"/>
      <c r="BG189" s="1"/>
      <c r="BH189" s="1"/>
      <c r="BI189" s="1"/>
      <c r="BJ189" s="1"/>
    </row>
    <row r="190" spans="57:62" x14ac:dyDescent="0.35">
      <c r="BE190" s="1"/>
      <c r="BF190" s="1"/>
      <c r="BG190" s="1"/>
      <c r="BH190" s="1"/>
      <c r="BI190" s="1"/>
      <c r="BJ190" s="1"/>
    </row>
    <row r="191" spans="57:62" x14ac:dyDescent="0.35">
      <c r="BE191" s="1"/>
      <c r="BF191" s="1"/>
      <c r="BG191" s="1"/>
      <c r="BH191" s="1"/>
      <c r="BI191" s="1"/>
      <c r="BJ191" s="1"/>
    </row>
    <row r="192" spans="57:62" x14ac:dyDescent="0.35">
      <c r="BE192" s="1"/>
      <c r="BF192" s="1"/>
      <c r="BG192" s="1"/>
      <c r="BH192" s="1"/>
      <c r="BI192" s="1"/>
      <c r="BJ192" s="1"/>
    </row>
    <row r="193" spans="57:62" x14ac:dyDescent="0.35">
      <c r="BE193" s="1"/>
      <c r="BF193" s="1"/>
      <c r="BG193" s="1"/>
      <c r="BH193" s="1"/>
      <c r="BI193" s="1"/>
      <c r="BJ193" s="1"/>
    </row>
    <row r="194" spans="57:62" x14ac:dyDescent="0.35">
      <c r="BE194" s="1"/>
      <c r="BF194" s="1"/>
      <c r="BG194" s="1"/>
      <c r="BH194" s="1"/>
      <c r="BI194" s="1"/>
      <c r="BJ194" s="1"/>
    </row>
    <row r="195" spans="57:62" x14ac:dyDescent="0.35">
      <c r="BE195" s="1"/>
      <c r="BF195" s="1"/>
      <c r="BG195" s="1"/>
      <c r="BH195" s="1"/>
      <c r="BI195" s="1"/>
      <c r="BJ195" s="1"/>
    </row>
    <row r="196" spans="57:62" x14ac:dyDescent="0.35">
      <c r="BE196" s="1"/>
      <c r="BF196" s="1"/>
      <c r="BG196" s="1"/>
      <c r="BH196" s="1"/>
      <c r="BI196" s="1"/>
      <c r="BJ196" s="1"/>
    </row>
    <row r="197" spans="57:62" x14ac:dyDescent="0.35">
      <c r="BE197" s="1"/>
      <c r="BF197" s="1"/>
      <c r="BG197" s="1"/>
      <c r="BH197" s="1"/>
      <c r="BI197" s="1"/>
      <c r="BJ197" s="1"/>
    </row>
    <row r="198" spans="57:62" x14ac:dyDescent="0.35">
      <c r="BE198" s="1"/>
      <c r="BF198" s="1"/>
      <c r="BG198" s="1"/>
      <c r="BH198" s="1"/>
      <c r="BI198" s="1"/>
      <c r="BJ198" s="1"/>
    </row>
    <row r="199" spans="57:62" x14ac:dyDescent="0.35">
      <c r="BE199" s="1"/>
      <c r="BF199" s="1"/>
      <c r="BG199" s="1"/>
      <c r="BH199" s="1"/>
      <c r="BI199" s="1"/>
      <c r="BJ199" s="1"/>
    </row>
    <row r="200" spans="57:62" x14ac:dyDescent="0.35">
      <c r="BE200" s="1"/>
      <c r="BF200" s="1"/>
      <c r="BG200" s="1"/>
      <c r="BH200" s="1"/>
      <c r="BI200" s="1"/>
      <c r="BJ200" s="1"/>
    </row>
    <row r="201" spans="57:62" x14ac:dyDescent="0.35">
      <c r="BE201" s="1"/>
      <c r="BF201" s="1"/>
      <c r="BG201" s="1"/>
      <c r="BH201" s="1"/>
      <c r="BI201" s="1"/>
      <c r="BJ201" s="1"/>
    </row>
    <row r="202" spans="57:62" x14ac:dyDescent="0.35">
      <c r="BE202" s="1"/>
      <c r="BF202" s="1"/>
      <c r="BG202" s="1"/>
      <c r="BH202" s="1"/>
      <c r="BI202" s="1"/>
      <c r="BJ202" s="1"/>
    </row>
    <row r="203" spans="57:62" x14ac:dyDescent="0.35">
      <c r="BE203" s="1"/>
      <c r="BF203" s="1"/>
      <c r="BG203" s="1"/>
      <c r="BH203" s="1"/>
      <c r="BI203" s="1"/>
      <c r="BJ203" s="1"/>
    </row>
    <row r="204" spans="57:62" x14ac:dyDescent="0.35">
      <c r="BE204" s="1"/>
      <c r="BF204" s="1"/>
      <c r="BG204" s="1"/>
      <c r="BH204" s="1"/>
      <c r="BI204" s="1"/>
      <c r="BJ204" s="1"/>
    </row>
    <row r="205" spans="57:62" x14ac:dyDescent="0.35">
      <c r="BE205" s="1"/>
      <c r="BF205" s="1"/>
      <c r="BG205" s="1"/>
      <c r="BH205" s="1"/>
      <c r="BI205" s="1"/>
      <c r="BJ205" s="1"/>
    </row>
    <row r="206" spans="57:62" x14ac:dyDescent="0.35">
      <c r="BE206" s="1"/>
      <c r="BF206" s="1"/>
      <c r="BG206" s="1"/>
      <c r="BH206" s="1"/>
      <c r="BI206" s="1"/>
      <c r="BJ206" s="1"/>
    </row>
    <row r="207" spans="57:62" x14ac:dyDescent="0.35">
      <c r="BE207" s="1"/>
      <c r="BF207" s="1"/>
      <c r="BG207" s="1"/>
      <c r="BH207" s="1"/>
      <c r="BI207" s="1"/>
      <c r="BJ207" s="1"/>
    </row>
    <row r="208" spans="57:62" x14ac:dyDescent="0.35">
      <c r="BE208" s="1"/>
      <c r="BF208" s="1"/>
      <c r="BG208" s="1"/>
      <c r="BH208" s="1"/>
      <c r="BI208" s="1"/>
      <c r="BJ208" s="1"/>
    </row>
    <row r="209" spans="57:62" x14ac:dyDescent="0.35">
      <c r="BE209" s="1"/>
      <c r="BF209" s="1"/>
      <c r="BG209" s="1"/>
      <c r="BH209" s="1"/>
      <c r="BI209" s="1"/>
      <c r="BJ209" s="1"/>
    </row>
    <row r="210" spans="57:62" x14ac:dyDescent="0.35">
      <c r="BE210" s="1"/>
      <c r="BF210" s="1"/>
      <c r="BG210" s="1"/>
      <c r="BH210" s="1"/>
      <c r="BI210" s="1"/>
      <c r="BJ210" s="1"/>
    </row>
    <row r="211" spans="57:62" x14ac:dyDescent="0.35">
      <c r="BE211" s="1"/>
      <c r="BF211" s="1"/>
      <c r="BG211" s="1"/>
      <c r="BH211" s="1"/>
      <c r="BI211" s="1"/>
      <c r="BJ211" s="1"/>
    </row>
    <row r="212" spans="57:62" x14ac:dyDescent="0.35">
      <c r="BE212" s="1"/>
      <c r="BF212" s="1"/>
      <c r="BG212" s="1"/>
      <c r="BH212" s="1"/>
      <c r="BI212" s="1"/>
      <c r="BJ212" s="1"/>
    </row>
    <row r="213" spans="57:62" x14ac:dyDescent="0.35">
      <c r="BE213" s="1"/>
      <c r="BF213" s="1"/>
      <c r="BG213" s="1"/>
      <c r="BH213" s="1"/>
      <c r="BI213" s="1"/>
      <c r="BJ213" s="1"/>
    </row>
    <row r="214" spans="57:62" x14ac:dyDescent="0.35">
      <c r="BE214" s="1"/>
      <c r="BF214" s="1"/>
      <c r="BG214" s="1"/>
      <c r="BH214" s="1"/>
      <c r="BI214" s="1"/>
      <c r="BJ214" s="1"/>
    </row>
    <row r="215" spans="57:62" x14ac:dyDescent="0.35">
      <c r="BE215" s="1"/>
      <c r="BF215" s="1"/>
      <c r="BG215" s="1"/>
      <c r="BH215" s="1"/>
      <c r="BI215" s="1"/>
      <c r="BJ215" s="1"/>
    </row>
    <row r="216" spans="57:62" x14ac:dyDescent="0.35">
      <c r="BE216" s="1"/>
      <c r="BF216" s="1"/>
      <c r="BG216" s="1"/>
      <c r="BH216" s="1"/>
      <c r="BI216" s="1"/>
      <c r="BJ216" s="1"/>
    </row>
    <row r="217" spans="57:62" x14ac:dyDescent="0.35">
      <c r="BE217" s="1"/>
      <c r="BF217" s="1"/>
      <c r="BG217" s="1"/>
      <c r="BH217" s="1"/>
      <c r="BI217" s="1"/>
      <c r="BJ217" s="1"/>
    </row>
    <row r="218" spans="57:62" x14ac:dyDescent="0.35">
      <c r="BE218" s="1"/>
      <c r="BF218" s="1"/>
      <c r="BG218" s="1"/>
      <c r="BH218" s="1"/>
      <c r="BI218" s="1"/>
      <c r="BJ218" s="1"/>
    </row>
    <row r="219" spans="57:62" x14ac:dyDescent="0.35">
      <c r="BE219" s="1"/>
      <c r="BF219" s="1"/>
      <c r="BG219" s="1"/>
      <c r="BH219" s="1"/>
      <c r="BI219" s="1"/>
      <c r="BJ219" s="1"/>
    </row>
    <row r="220" spans="57:62" x14ac:dyDescent="0.35">
      <c r="BE220" s="1"/>
      <c r="BF220" s="1"/>
      <c r="BG220" s="1"/>
      <c r="BH220" s="1"/>
      <c r="BI220" s="1"/>
      <c r="BJ220" s="1"/>
    </row>
    <row r="221" spans="57:62" x14ac:dyDescent="0.35">
      <c r="BE221" s="1"/>
      <c r="BF221" s="1"/>
      <c r="BG221" s="1"/>
      <c r="BH221" s="1"/>
      <c r="BI221" s="1"/>
      <c r="BJ221" s="1"/>
    </row>
    <row r="222" spans="57:62" x14ac:dyDescent="0.35">
      <c r="BE222" s="1"/>
      <c r="BF222" s="1"/>
      <c r="BG222" s="1"/>
      <c r="BH222" s="1"/>
      <c r="BI222" s="1"/>
      <c r="BJ222" s="1"/>
    </row>
    <row r="223" spans="57:62" x14ac:dyDescent="0.35">
      <c r="BE223" s="1"/>
      <c r="BF223" s="1"/>
      <c r="BG223" s="1"/>
      <c r="BH223" s="1"/>
      <c r="BI223" s="1"/>
      <c r="BJ223" s="1"/>
    </row>
    <row r="224" spans="57:62" x14ac:dyDescent="0.35">
      <c r="BE224" s="1"/>
      <c r="BF224" s="1"/>
      <c r="BG224" s="1"/>
      <c r="BH224" s="1"/>
      <c r="BI224" s="1"/>
      <c r="BJ224" s="1"/>
    </row>
    <row r="225" spans="57:62" x14ac:dyDescent="0.35">
      <c r="BE225" s="1"/>
      <c r="BF225" s="1"/>
      <c r="BG225" s="1"/>
      <c r="BH225" s="1"/>
      <c r="BI225" s="1"/>
      <c r="BJ225" s="1"/>
    </row>
    <row r="226" spans="57:62" x14ac:dyDescent="0.35">
      <c r="BE226" s="1"/>
      <c r="BF226" s="1"/>
      <c r="BG226" s="1"/>
      <c r="BH226" s="1"/>
      <c r="BI226" s="1"/>
      <c r="BJ226" s="1"/>
    </row>
    <row r="227" spans="57:62" x14ac:dyDescent="0.35">
      <c r="BE227" s="1"/>
      <c r="BF227" s="1"/>
      <c r="BG227" s="1"/>
      <c r="BH227" s="1"/>
      <c r="BI227" s="1"/>
      <c r="BJ227" s="1"/>
    </row>
    <row r="228" spans="57:62" x14ac:dyDescent="0.35">
      <c r="BE228" s="1"/>
      <c r="BF228" s="1"/>
      <c r="BG228" s="1"/>
      <c r="BH228" s="1"/>
      <c r="BI228" s="1"/>
      <c r="BJ228" s="1"/>
    </row>
    <row r="229" spans="57:62" x14ac:dyDescent="0.35">
      <c r="BE229" s="1"/>
      <c r="BF229" s="1"/>
      <c r="BG229" s="1"/>
      <c r="BH229" s="1"/>
      <c r="BI229" s="1"/>
      <c r="BJ229" s="1"/>
    </row>
    <row r="230" spans="57:62" x14ac:dyDescent="0.35">
      <c r="BE230" s="1"/>
      <c r="BF230" s="1"/>
      <c r="BG230" s="1"/>
      <c r="BH230" s="1"/>
      <c r="BI230" s="1"/>
      <c r="BJ230" s="1"/>
    </row>
    <row r="231" spans="57:62" x14ac:dyDescent="0.35">
      <c r="BE231" s="1"/>
      <c r="BF231" s="1"/>
      <c r="BG231" s="1"/>
      <c r="BH231" s="1"/>
      <c r="BI231" s="1"/>
      <c r="BJ231" s="1"/>
    </row>
    <row r="232" spans="57:62" x14ac:dyDescent="0.35">
      <c r="BE232" s="1"/>
      <c r="BF232" s="1"/>
      <c r="BG232" s="1"/>
      <c r="BH232" s="1"/>
      <c r="BI232" s="1"/>
      <c r="BJ232" s="1"/>
    </row>
    <row r="233" spans="57:62" x14ac:dyDescent="0.35">
      <c r="BE233" s="1"/>
      <c r="BF233" s="1"/>
      <c r="BG233" s="1"/>
      <c r="BH233" s="1"/>
      <c r="BI233" s="1"/>
      <c r="BJ233" s="1"/>
    </row>
    <row r="234" spans="57:62" x14ac:dyDescent="0.35">
      <c r="BE234" s="1"/>
      <c r="BF234" s="1"/>
      <c r="BG234" s="1"/>
      <c r="BH234" s="1"/>
      <c r="BI234" s="1"/>
      <c r="BJ234" s="1"/>
    </row>
    <row r="235" spans="57:62" x14ac:dyDescent="0.35">
      <c r="BE235" s="1"/>
      <c r="BF235" s="1"/>
      <c r="BG235" s="1"/>
      <c r="BH235" s="1"/>
      <c r="BI235" s="1"/>
      <c r="BJ235" s="1"/>
    </row>
    <row r="236" spans="57:62" x14ac:dyDescent="0.35">
      <c r="BE236" s="1"/>
      <c r="BF236" s="1"/>
      <c r="BG236" s="1"/>
      <c r="BH236" s="1"/>
      <c r="BI236" s="1"/>
      <c r="BJ236" s="1"/>
    </row>
    <row r="237" spans="57:62" x14ac:dyDescent="0.35">
      <c r="BE237" s="1"/>
      <c r="BF237" s="1"/>
      <c r="BG237" s="1"/>
      <c r="BH237" s="1"/>
      <c r="BI237" s="1"/>
      <c r="BJ237" s="1"/>
    </row>
    <row r="238" spans="57:62" x14ac:dyDescent="0.35">
      <c r="BE238" s="1"/>
      <c r="BF238" s="1"/>
      <c r="BG238" s="1"/>
      <c r="BH238" s="1"/>
      <c r="BI238" s="1"/>
      <c r="BJ238" s="1"/>
    </row>
    <row r="239" spans="57:62" x14ac:dyDescent="0.35">
      <c r="BE239" s="1"/>
      <c r="BF239" s="1"/>
      <c r="BG239" s="1"/>
      <c r="BH239" s="1"/>
      <c r="BI239" s="1"/>
      <c r="BJ239" s="1"/>
    </row>
    <row r="240" spans="57:62" x14ac:dyDescent="0.35">
      <c r="BE240" s="1"/>
      <c r="BF240" s="1"/>
      <c r="BG240" s="1"/>
      <c r="BH240" s="1"/>
      <c r="BI240" s="1"/>
      <c r="BJ240" s="1"/>
    </row>
    <row r="241" spans="57:62" x14ac:dyDescent="0.35">
      <c r="BE241" s="1"/>
      <c r="BF241" s="1"/>
      <c r="BG241" s="1"/>
      <c r="BH241" s="1"/>
      <c r="BI241" s="1"/>
      <c r="BJ241" s="1"/>
    </row>
    <row r="242" spans="57:62" x14ac:dyDescent="0.35">
      <c r="BE242" s="1"/>
      <c r="BF242" s="1"/>
      <c r="BG242" s="1"/>
      <c r="BH242" s="1"/>
      <c r="BI242" s="1"/>
      <c r="BJ242" s="1"/>
    </row>
    <row r="243" spans="57:62" x14ac:dyDescent="0.35">
      <c r="BE243" s="1"/>
      <c r="BF243" s="1"/>
      <c r="BG243" s="1"/>
      <c r="BH243" s="1"/>
      <c r="BI243" s="1"/>
      <c r="BJ243" s="1"/>
    </row>
    <row r="244" spans="57:62" x14ac:dyDescent="0.35">
      <c r="BE244" s="1"/>
      <c r="BF244" s="1"/>
      <c r="BG244" s="1"/>
      <c r="BH244" s="1"/>
      <c r="BI244" s="1"/>
      <c r="BJ244" s="1"/>
    </row>
    <row r="245" spans="57:62" x14ac:dyDescent="0.35">
      <c r="BE245" s="1"/>
      <c r="BF245" s="1"/>
      <c r="BG245" s="1"/>
      <c r="BH245" s="1"/>
      <c r="BI245" s="1"/>
      <c r="BJ245" s="1"/>
    </row>
    <row r="246" spans="57:62" x14ac:dyDescent="0.35">
      <c r="BE246" s="1"/>
      <c r="BF246" s="1"/>
      <c r="BG246" s="1"/>
      <c r="BH246" s="1"/>
      <c r="BI246" s="1"/>
      <c r="BJ246" s="1"/>
    </row>
    <row r="247" spans="57:62" x14ac:dyDescent="0.35">
      <c r="BE247" s="1"/>
      <c r="BF247" s="1"/>
      <c r="BG247" s="1"/>
      <c r="BH247" s="1"/>
      <c r="BI247" s="1"/>
      <c r="BJ247" s="1"/>
    </row>
    <row r="248" spans="57:62" x14ac:dyDescent="0.35">
      <c r="BE248" s="1"/>
      <c r="BF248" s="1"/>
      <c r="BG248" s="1"/>
      <c r="BH248" s="1"/>
      <c r="BI248" s="1"/>
      <c r="BJ248" s="1"/>
    </row>
    <row r="249" spans="57:62" x14ac:dyDescent="0.35">
      <c r="BE249" s="1"/>
      <c r="BF249" s="1"/>
      <c r="BG249" s="1"/>
      <c r="BH249" s="1"/>
      <c r="BI249" s="1"/>
      <c r="BJ249" s="1"/>
    </row>
    <row r="250" spans="57:62" x14ac:dyDescent="0.35">
      <c r="BE250" s="1"/>
      <c r="BF250" s="1"/>
      <c r="BG250" s="1"/>
      <c r="BH250" s="1"/>
      <c r="BI250" s="1"/>
      <c r="BJ250" s="1"/>
    </row>
    <row r="251" spans="57:62" x14ac:dyDescent="0.35">
      <c r="BE251" s="1"/>
      <c r="BF251" s="1"/>
      <c r="BG251" s="1"/>
      <c r="BH251" s="1"/>
      <c r="BI251" s="1"/>
      <c r="BJ251" s="1"/>
    </row>
    <row r="252" spans="57:62" x14ac:dyDescent="0.35">
      <c r="BE252" s="1"/>
      <c r="BF252" s="1"/>
      <c r="BG252" s="1"/>
      <c r="BH252" s="1"/>
      <c r="BI252" s="1"/>
      <c r="BJ252" s="1"/>
    </row>
    <row r="253" spans="57:62" x14ac:dyDescent="0.35">
      <c r="BE253" s="1"/>
      <c r="BF253" s="1"/>
      <c r="BG253" s="1"/>
      <c r="BH253" s="1"/>
      <c r="BI253" s="1"/>
      <c r="BJ253" s="1"/>
    </row>
    <row r="254" spans="57:62" x14ac:dyDescent="0.35">
      <c r="BE254" s="1"/>
      <c r="BF254" s="1"/>
      <c r="BG254" s="1"/>
      <c r="BH254" s="1"/>
      <c r="BI254" s="1"/>
      <c r="BJ254" s="1"/>
    </row>
    <row r="255" spans="57:62" x14ac:dyDescent="0.35">
      <c r="BE255" s="1"/>
      <c r="BF255" s="1"/>
      <c r="BG255" s="1"/>
      <c r="BH255" s="1"/>
      <c r="BI255" s="1"/>
      <c r="BJ255" s="1"/>
    </row>
    <row r="256" spans="57:62" x14ac:dyDescent="0.35">
      <c r="BE256" s="1"/>
      <c r="BF256" s="1"/>
      <c r="BG256" s="1"/>
      <c r="BH256" s="1"/>
      <c r="BI256" s="1"/>
      <c r="BJ256" s="1"/>
    </row>
    <row r="257" spans="57:62" x14ac:dyDescent="0.35">
      <c r="BE257" s="1"/>
      <c r="BF257" s="1"/>
      <c r="BG257" s="1"/>
      <c r="BH257" s="1"/>
      <c r="BI257" s="1"/>
      <c r="BJ257" s="1"/>
    </row>
    <row r="258" spans="57:62" x14ac:dyDescent="0.35">
      <c r="BE258" s="1"/>
      <c r="BF258" s="1"/>
      <c r="BG258" s="1"/>
      <c r="BH258" s="1"/>
      <c r="BI258" s="1"/>
      <c r="BJ258" s="1"/>
    </row>
    <row r="259" spans="57:62" x14ac:dyDescent="0.35">
      <c r="BE259" s="1"/>
      <c r="BF259" s="1"/>
      <c r="BG259" s="1"/>
      <c r="BH259" s="1"/>
      <c r="BI259" s="1"/>
      <c r="BJ259" s="1"/>
    </row>
    <row r="260" spans="57:62" x14ac:dyDescent="0.35">
      <c r="BE260" s="1"/>
      <c r="BF260" s="1"/>
      <c r="BG260" s="1"/>
      <c r="BH260" s="1"/>
      <c r="BI260" s="1"/>
      <c r="BJ260" s="1"/>
    </row>
    <row r="261" spans="57:62" x14ac:dyDescent="0.35">
      <c r="BE261" s="1"/>
      <c r="BF261" s="1"/>
      <c r="BG261" s="1"/>
      <c r="BH261" s="1"/>
      <c r="BI261" s="1"/>
      <c r="BJ261" s="1"/>
    </row>
    <row r="262" spans="57:62" x14ac:dyDescent="0.35">
      <c r="BE262" s="1"/>
      <c r="BF262" s="1"/>
      <c r="BG262" s="1"/>
      <c r="BH262" s="1"/>
      <c r="BI262" s="1"/>
      <c r="BJ262" s="1"/>
    </row>
    <row r="263" spans="57:62" x14ac:dyDescent="0.35">
      <c r="BE263" s="1"/>
      <c r="BF263" s="1"/>
      <c r="BG263" s="1"/>
      <c r="BH263" s="1"/>
      <c r="BI263" s="1"/>
      <c r="BJ263" s="1"/>
    </row>
    <row r="264" spans="57:62" x14ac:dyDescent="0.35">
      <c r="BE264" s="1"/>
      <c r="BF264" s="1"/>
      <c r="BG264" s="1"/>
      <c r="BH264" s="1"/>
      <c r="BI264" s="1"/>
      <c r="BJ264" s="1"/>
    </row>
    <row r="265" spans="57:62" x14ac:dyDescent="0.35">
      <c r="BE265" s="1"/>
      <c r="BF265" s="1"/>
      <c r="BG265" s="1"/>
      <c r="BH265" s="1"/>
      <c r="BI265" s="1"/>
      <c r="BJ265" s="1"/>
    </row>
    <row r="266" spans="57:62" x14ac:dyDescent="0.35">
      <c r="BE266" s="1"/>
      <c r="BF266" s="1"/>
      <c r="BG266" s="1"/>
      <c r="BH266" s="1"/>
      <c r="BI266" s="1"/>
      <c r="BJ266" s="1"/>
    </row>
    <row r="267" spans="57:62" x14ac:dyDescent="0.35">
      <c r="BE267" s="1"/>
      <c r="BF267" s="1"/>
      <c r="BG267" s="1"/>
      <c r="BH267" s="1"/>
      <c r="BI267" s="1"/>
      <c r="BJ267" s="1"/>
    </row>
    <row r="268" spans="57:62" x14ac:dyDescent="0.35">
      <c r="BE268" s="1"/>
      <c r="BF268" s="1"/>
      <c r="BG268" s="1"/>
      <c r="BH268" s="1"/>
      <c r="BI268" s="1"/>
      <c r="BJ268" s="1"/>
    </row>
    <row r="269" spans="57:62" x14ac:dyDescent="0.35">
      <c r="BE269" s="1"/>
      <c r="BF269" s="1"/>
      <c r="BG269" s="1"/>
      <c r="BH269" s="1"/>
      <c r="BI269" s="1"/>
      <c r="BJ269" s="1"/>
    </row>
    <row r="270" spans="57:62" x14ac:dyDescent="0.35">
      <c r="BE270" s="1"/>
      <c r="BF270" s="1"/>
      <c r="BG270" s="1"/>
      <c r="BH270" s="1"/>
      <c r="BI270" s="1"/>
      <c r="BJ270" s="1"/>
    </row>
    <row r="271" spans="57:62" x14ac:dyDescent="0.35">
      <c r="BE271" s="1"/>
      <c r="BF271" s="1"/>
      <c r="BG271" s="1"/>
      <c r="BH271" s="1"/>
      <c r="BI271" s="1"/>
      <c r="BJ271" s="1"/>
    </row>
    <row r="272" spans="57:62" x14ac:dyDescent="0.35">
      <c r="BE272" s="1"/>
      <c r="BF272" s="1"/>
      <c r="BG272" s="1"/>
      <c r="BH272" s="1"/>
      <c r="BI272" s="1"/>
      <c r="BJ272" s="1"/>
    </row>
    <row r="273" spans="57:62" x14ac:dyDescent="0.35">
      <c r="BE273" s="1"/>
      <c r="BF273" s="1"/>
      <c r="BG273" s="1"/>
      <c r="BH273" s="1"/>
      <c r="BI273" s="1"/>
      <c r="BJ273" s="1"/>
    </row>
    <row r="274" spans="57:62" x14ac:dyDescent="0.35">
      <c r="BE274" s="1"/>
      <c r="BF274" s="1"/>
      <c r="BG274" s="1"/>
      <c r="BH274" s="1"/>
      <c r="BI274" s="1"/>
      <c r="BJ274" s="1"/>
    </row>
    <row r="275" spans="57:62" x14ac:dyDescent="0.35">
      <c r="BE275" s="1"/>
      <c r="BF275" s="1"/>
      <c r="BG275" s="1"/>
      <c r="BH275" s="1"/>
      <c r="BI275" s="1"/>
      <c r="BJ275" s="1"/>
    </row>
    <row r="276" spans="57:62" x14ac:dyDescent="0.35">
      <c r="BE276" s="1"/>
      <c r="BF276" s="1"/>
      <c r="BG276" s="1"/>
      <c r="BH276" s="1"/>
      <c r="BI276" s="1"/>
      <c r="BJ276" s="1"/>
    </row>
    <row r="277" spans="57:62" x14ac:dyDescent="0.35">
      <c r="BE277" s="1"/>
      <c r="BF277" s="1"/>
      <c r="BG277" s="1"/>
      <c r="BH277" s="1"/>
      <c r="BI277" s="1"/>
      <c r="BJ277" s="1"/>
    </row>
    <row r="278" spans="57:62" x14ac:dyDescent="0.35">
      <c r="BE278" s="1"/>
      <c r="BF278" s="1"/>
      <c r="BG278" s="1"/>
      <c r="BH278" s="1"/>
      <c r="BI278" s="1"/>
      <c r="BJ278" s="1"/>
    </row>
    <row r="279" spans="57:62" x14ac:dyDescent="0.35">
      <c r="BE279" s="1"/>
      <c r="BF279" s="1"/>
      <c r="BG279" s="1"/>
      <c r="BH279" s="1"/>
      <c r="BI279" s="1"/>
      <c r="BJ279" s="1"/>
    </row>
    <row r="280" spans="57:62" x14ac:dyDescent="0.35">
      <c r="BE280" s="1"/>
      <c r="BF280" s="1"/>
      <c r="BG280" s="1"/>
      <c r="BH280" s="1"/>
      <c r="BI280" s="1"/>
      <c r="BJ280" s="1"/>
    </row>
    <row r="281" spans="57:62" x14ac:dyDescent="0.35">
      <c r="BE281" s="1"/>
      <c r="BF281" s="1"/>
      <c r="BG281" s="1"/>
      <c r="BH281" s="1"/>
      <c r="BI281" s="1"/>
      <c r="BJ281" s="1"/>
    </row>
    <row r="282" spans="57:62" x14ac:dyDescent="0.35">
      <c r="BE282" s="1"/>
      <c r="BF282" s="1"/>
      <c r="BG282" s="1"/>
      <c r="BH282" s="1"/>
      <c r="BI282" s="1"/>
      <c r="BJ282" s="1"/>
    </row>
  </sheetData>
  <mergeCells count="20">
    <mergeCell ref="AQ74:AX74"/>
    <mergeCell ref="AY74:BC74"/>
    <mergeCell ref="C40:J40"/>
    <mergeCell ref="L40:S40"/>
    <mergeCell ref="U40:AB40"/>
    <mergeCell ref="AD40:AK40"/>
    <mergeCell ref="AM40:AT40"/>
    <mergeCell ref="AV40:BC40"/>
    <mergeCell ref="C74:J74"/>
    <mergeCell ref="K74:R74"/>
    <mergeCell ref="S74:Z74"/>
    <mergeCell ref="AA74:AH74"/>
    <mergeCell ref="AI74:AP74"/>
    <mergeCell ref="C3:BC4"/>
    <mergeCell ref="C6:J6"/>
    <mergeCell ref="L6:S6"/>
    <mergeCell ref="U6:AB6"/>
    <mergeCell ref="AD6:AK6"/>
    <mergeCell ref="AM6:AT6"/>
    <mergeCell ref="AV6:BC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3D69-4821-402B-AA1A-81DE84D97BE3}">
  <dimension ref="A1:BG88"/>
  <sheetViews>
    <sheetView zoomScale="85" zoomScaleNormal="85" workbookViewId="0">
      <selection activeCell="AS27" sqref="AS27"/>
    </sheetView>
  </sheetViews>
  <sheetFormatPr defaultRowHeight="14.5" x14ac:dyDescent="0.35"/>
  <cols>
    <col min="1" max="2" width="9.1796875" style="1"/>
    <col min="3" max="3" width="5.1796875" customWidth="1"/>
    <col min="4" max="4" width="2.1796875" bestFit="1" customWidth="1"/>
    <col min="5" max="5" width="4.26953125" customWidth="1"/>
    <col min="6" max="8" width="4" bestFit="1" customWidth="1"/>
    <col min="9" max="9" width="2" customWidth="1"/>
    <col min="10" max="10" width="4" bestFit="1" customWidth="1"/>
    <col min="11" max="11" width="2.1796875" bestFit="1" customWidth="1"/>
    <col min="12" max="12" width="3.7265625" bestFit="1" customWidth="1"/>
    <col min="13" max="15" width="4.1796875" customWidth="1"/>
    <col min="16" max="16" width="2" customWidth="1"/>
    <col min="17" max="17" width="4" bestFit="1" customWidth="1"/>
    <col min="18" max="18" width="2.1796875" bestFit="1" customWidth="1"/>
    <col min="19" max="19" width="3.7265625" bestFit="1" customWidth="1"/>
    <col min="20" max="22" width="4.1796875" customWidth="1"/>
    <col min="23" max="23" width="2" customWidth="1"/>
    <col min="24" max="24" width="4" bestFit="1" customWidth="1"/>
    <col min="25" max="25" width="2.1796875" bestFit="1" customWidth="1"/>
    <col min="26" max="26" width="3.7265625" bestFit="1" customWidth="1"/>
    <col min="27" max="29" width="4.1796875" customWidth="1"/>
    <col min="30" max="30" width="2" customWidth="1"/>
    <col min="31" max="31" width="4" bestFit="1" customWidth="1"/>
    <col min="32" max="32" width="2.1796875" bestFit="1" customWidth="1"/>
    <col min="33" max="33" width="3.7265625" bestFit="1" customWidth="1"/>
    <col min="34" max="36" width="4.1796875" customWidth="1"/>
    <col min="37" max="37" width="2" customWidth="1"/>
    <col min="38" max="38" width="4" bestFit="1" customWidth="1"/>
    <col min="39" max="39" width="2.1796875" bestFit="1" customWidth="1"/>
    <col min="40" max="40" width="3.7265625" bestFit="1" customWidth="1"/>
    <col min="41" max="43" width="4.1796875" customWidth="1"/>
    <col min="44" max="44" width="9.1796875"/>
    <col min="45" max="45" width="26.26953125" bestFit="1" customWidth="1"/>
    <col min="46" max="46" width="9.54296875" customWidth="1"/>
    <col min="47" max="47" width="10.54296875" customWidth="1"/>
    <col min="48" max="48" width="10.1796875" customWidth="1"/>
    <col min="49" max="59" width="9.1796875" style="1"/>
  </cols>
  <sheetData>
    <row r="1" spans="3:48" x14ac:dyDescent="0.3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3:48" x14ac:dyDescent="0.35">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3:48" x14ac:dyDescent="0.35">
      <c r="C3" s="438" t="s">
        <v>206</v>
      </c>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1"/>
      <c r="AS3" s="447" t="s">
        <v>177</v>
      </c>
      <c r="AT3" s="447"/>
      <c r="AU3" s="447"/>
      <c r="AV3" s="447"/>
    </row>
    <row r="4" spans="3:48" x14ac:dyDescent="0.35">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1"/>
      <c r="AS4" s="448"/>
      <c r="AT4" s="448"/>
      <c r="AU4" s="448"/>
      <c r="AV4" s="448"/>
    </row>
    <row r="5" spans="3:48" ht="16" thickBot="1" x14ac:dyDescent="0.4">
      <c r="C5" s="1"/>
      <c r="D5" s="232"/>
      <c r="E5" s="233"/>
      <c r="F5" s="233"/>
      <c r="G5" s="233"/>
      <c r="H5" s="233"/>
      <c r="I5" s="233"/>
      <c r="J5" s="1"/>
      <c r="K5" s="232"/>
      <c r="L5" s="233"/>
      <c r="M5" s="233"/>
      <c r="N5" s="233"/>
      <c r="O5" s="233"/>
      <c r="P5" s="233"/>
      <c r="Q5" s="1"/>
      <c r="R5" s="232"/>
      <c r="S5" s="233"/>
      <c r="T5" s="233"/>
      <c r="U5" s="233"/>
      <c r="V5" s="233"/>
      <c r="W5" s="233"/>
      <c r="X5" s="1"/>
      <c r="Y5" s="232"/>
      <c r="Z5" s="233"/>
      <c r="AA5" s="233"/>
      <c r="AB5" s="233"/>
      <c r="AC5" s="233"/>
      <c r="AD5" s="233"/>
      <c r="AE5" s="1"/>
      <c r="AF5" s="232"/>
      <c r="AG5" s="233"/>
      <c r="AH5" s="233"/>
      <c r="AI5" s="233"/>
      <c r="AJ5" s="233"/>
      <c r="AK5" s="233"/>
      <c r="AL5" s="1"/>
      <c r="AM5" s="232"/>
      <c r="AN5" s="233"/>
      <c r="AO5" s="233"/>
      <c r="AP5" s="233"/>
      <c r="AQ5" s="233"/>
      <c r="AR5" s="1"/>
      <c r="AS5" s="1"/>
      <c r="AT5" s="1"/>
      <c r="AU5" s="1"/>
      <c r="AV5" s="1"/>
    </row>
    <row r="6" spans="3:48" x14ac:dyDescent="0.35">
      <c r="C6" s="433" t="s">
        <v>116</v>
      </c>
      <c r="D6" s="434"/>
      <c r="E6" s="434"/>
      <c r="F6" s="434"/>
      <c r="G6" s="434"/>
      <c r="H6" s="435"/>
      <c r="I6" s="246"/>
      <c r="J6" s="433" t="s">
        <v>117</v>
      </c>
      <c r="K6" s="434"/>
      <c r="L6" s="434"/>
      <c r="M6" s="434"/>
      <c r="N6" s="434"/>
      <c r="O6" s="435"/>
      <c r="P6" s="246"/>
      <c r="Q6" s="433" t="s">
        <v>118</v>
      </c>
      <c r="R6" s="434"/>
      <c r="S6" s="434"/>
      <c r="T6" s="434"/>
      <c r="U6" s="434"/>
      <c r="V6" s="435"/>
      <c r="W6" s="246"/>
      <c r="X6" s="433" t="s">
        <v>119</v>
      </c>
      <c r="Y6" s="434"/>
      <c r="Z6" s="434"/>
      <c r="AA6" s="434"/>
      <c r="AB6" s="434"/>
      <c r="AC6" s="435"/>
      <c r="AD6" s="246"/>
      <c r="AE6" s="433" t="s">
        <v>120</v>
      </c>
      <c r="AF6" s="434"/>
      <c r="AG6" s="434"/>
      <c r="AH6" s="434"/>
      <c r="AI6" s="434"/>
      <c r="AJ6" s="435"/>
      <c r="AK6" s="246"/>
      <c r="AL6" s="433" t="s">
        <v>121</v>
      </c>
      <c r="AM6" s="434"/>
      <c r="AN6" s="434"/>
      <c r="AO6" s="434"/>
      <c r="AP6" s="434"/>
      <c r="AQ6" s="435"/>
      <c r="AR6" s="1"/>
      <c r="AS6" s="3"/>
      <c r="AT6" s="112" t="s">
        <v>107</v>
      </c>
      <c r="AU6" s="112" t="s">
        <v>110</v>
      </c>
      <c r="AV6" s="112" t="s">
        <v>111</v>
      </c>
    </row>
    <row r="7" spans="3:48" ht="16" thickBot="1" x14ac:dyDescent="0.4">
      <c r="C7" s="316"/>
      <c r="D7" s="317"/>
      <c r="E7" s="312"/>
      <c r="F7" s="256" t="s">
        <v>122</v>
      </c>
      <c r="G7" s="256" t="s">
        <v>123</v>
      </c>
      <c r="H7" s="257" t="s">
        <v>124</v>
      </c>
      <c r="I7" s="155"/>
      <c r="J7" s="316"/>
      <c r="K7" s="317"/>
      <c r="L7" s="312"/>
      <c r="M7" s="256" t="s">
        <v>122</v>
      </c>
      <c r="N7" s="256" t="s">
        <v>123</v>
      </c>
      <c r="O7" s="257" t="s">
        <v>124</v>
      </c>
      <c r="P7" s="155"/>
      <c r="Q7" s="316"/>
      <c r="R7" s="317"/>
      <c r="S7" s="312"/>
      <c r="T7" s="256" t="s">
        <v>122</v>
      </c>
      <c r="U7" s="256" t="s">
        <v>123</v>
      </c>
      <c r="V7" s="257" t="s">
        <v>124</v>
      </c>
      <c r="W7" s="155"/>
      <c r="X7" s="316"/>
      <c r="Y7" s="317"/>
      <c r="Z7" s="312"/>
      <c r="AA7" s="256" t="s">
        <v>122</v>
      </c>
      <c r="AB7" s="256" t="s">
        <v>123</v>
      </c>
      <c r="AC7" s="257" t="s">
        <v>124</v>
      </c>
      <c r="AD7" s="155"/>
      <c r="AE7" s="316"/>
      <c r="AF7" s="317"/>
      <c r="AG7" s="312"/>
      <c r="AH7" s="256" t="s">
        <v>122</v>
      </c>
      <c r="AI7" s="256" t="s">
        <v>123</v>
      </c>
      <c r="AJ7" s="257" t="s">
        <v>124</v>
      </c>
      <c r="AK7" s="155"/>
      <c r="AL7" s="316"/>
      <c r="AM7" s="317"/>
      <c r="AN7" s="312"/>
      <c r="AO7" s="256" t="s">
        <v>122</v>
      </c>
      <c r="AP7" s="256" t="s">
        <v>123</v>
      </c>
      <c r="AQ7" s="257" t="s">
        <v>124</v>
      </c>
      <c r="AR7" s="155"/>
      <c r="AS7" s="113"/>
      <c r="AT7" s="113"/>
      <c r="AU7" s="113"/>
      <c r="AV7" s="113"/>
    </row>
    <row r="8" spans="3:48" ht="15.5" x14ac:dyDescent="0.35">
      <c r="C8" s="313">
        <v>40909</v>
      </c>
      <c r="D8" s="372"/>
      <c r="E8" s="315" t="s">
        <v>153</v>
      </c>
      <c r="F8" s="307" t="s">
        <v>164</v>
      </c>
      <c r="G8" s="373"/>
      <c r="H8" s="244" t="s">
        <v>164</v>
      </c>
      <c r="I8" s="233"/>
      <c r="J8" s="313">
        <v>40940</v>
      </c>
      <c r="K8" s="314"/>
      <c r="L8" s="315" t="s">
        <v>146</v>
      </c>
      <c r="M8" s="307" t="s">
        <v>147</v>
      </c>
      <c r="N8" s="307" t="s">
        <v>201</v>
      </c>
      <c r="O8" s="244"/>
      <c r="P8" s="233"/>
      <c r="Q8" s="313">
        <v>40969</v>
      </c>
      <c r="R8" s="314"/>
      <c r="S8" s="315" t="s">
        <v>146</v>
      </c>
      <c r="T8" s="307" t="s">
        <v>201</v>
      </c>
      <c r="U8" s="307"/>
      <c r="V8" s="244" t="s">
        <v>147</v>
      </c>
      <c r="W8" s="233"/>
      <c r="X8" s="368">
        <v>41000</v>
      </c>
      <c r="Y8" s="369"/>
      <c r="Z8" s="309" t="s">
        <v>150</v>
      </c>
      <c r="AA8" s="370" t="s">
        <v>201</v>
      </c>
      <c r="AB8" s="370"/>
      <c r="AC8" s="287" t="s">
        <v>147</v>
      </c>
      <c r="AD8" s="233"/>
      <c r="AE8" s="368">
        <v>41030</v>
      </c>
      <c r="AF8" s="369"/>
      <c r="AG8" s="309" t="s">
        <v>156</v>
      </c>
      <c r="AH8" s="370" t="s">
        <v>201</v>
      </c>
      <c r="AI8" s="374" t="s">
        <v>147</v>
      </c>
      <c r="AJ8" s="287"/>
      <c r="AK8" s="233"/>
      <c r="AL8" s="313">
        <v>41061</v>
      </c>
      <c r="AM8" s="372"/>
      <c r="AN8" s="315" t="s">
        <v>152</v>
      </c>
      <c r="AO8" s="307" t="s">
        <v>201</v>
      </c>
      <c r="AP8" s="307" t="s">
        <v>147</v>
      </c>
      <c r="AQ8" s="244"/>
      <c r="AR8" s="1"/>
      <c r="AS8" s="248" t="s">
        <v>165</v>
      </c>
      <c r="AT8" s="28">
        <f>(F76+M76+T76+AA76+AH76+AO76+F79+M79+T79+AA79+AH79+AO79)*8</f>
        <v>808</v>
      </c>
      <c r="AU8" s="28">
        <f t="shared" ref="AU8:AV8" si="0">(G76+N76+U76+AB76+AI76+AP76+G79+N79+U79+AB79+AI79+AP79)*8</f>
        <v>880</v>
      </c>
      <c r="AV8" s="28">
        <f t="shared" si="0"/>
        <v>880</v>
      </c>
    </row>
    <row r="9" spans="3:48" ht="15.5" x14ac:dyDescent="0.35">
      <c r="C9" s="290">
        <v>40910</v>
      </c>
      <c r="D9" s="291"/>
      <c r="E9" s="118" t="s">
        <v>156</v>
      </c>
      <c r="F9" s="236" t="s">
        <v>164</v>
      </c>
      <c r="G9" s="236"/>
      <c r="H9" s="292" t="s">
        <v>164</v>
      </c>
      <c r="I9" s="233"/>
      <c r="J9" s="290">
        <v>40941</v>
      </c>
      <c r="K9" s="291"/>
      <c r="L9" s="118" t="s">
        <v>152</v>
      </c>
      <c r="M9" s="236" t="s">
        <v>147</v>
      </c>
      <c r="N9" s="236"/>
      <c r="O9" s="292" t="s">
        <v>201</v>
      </c>
      <c r="P9" s="233"/>
      <c r="Q9" s="290">
        <v>40970</v>
      </c>
      <c r="R9" s="291"/>
      <c r="S9" s="118" t="s">
        <v>152</v>
      </c>
      <c r="T9" s="236"/>
      <c r="U9" s="236" t="s">
        <v>201</v>
      </c>
      <c r="V9" s="292" t="s">
        <v>147</v>
      </c>
      <c r="W9" s="233"/>
      <c r="X9" s="290">
        <v>41001</v>
      </c>
      <c r="Y9" s="291"/>
      <c r="Z9" s="118" t="s">
        <v>153</v>
      </c>
      <c r="AA9" s="236"/>
      <c r="AB9" s="236" t="s">
        <v>201</v>
      </c>
      <c r="AC9" s="292" t="s">
        <v>147</v>
      </c>
      <c r="AD9" s="233"/>
      <c r="AE9" s="290">
        <v>41031</v>
      </c>
      <c r="AF9" s="291"/>
      <c r="AG9" s="118" t="s">
        <v>151</v>
      </c>
      <c r="AH9" s="236" t="s">
        <v>201</v>
      </c>
      <c r="AI9" s="236"/>
      <c r="AJ9" s="292" t="s">
        <v>147</v>
      </c>
      <c r="AK9" s="233"/>
      <c r="AL9" s="290">
        <v>41062</v>
      </c>
      <c r="AM9" s="291"/>
      <c r="AN9" s="118" t="s">
        <v>155</v>
      </c>
      <c r="AO9" s="236" t="s">
        <v>201</v>
      </c>
      <c r="AP9" s="236"/>
      <c r="AQ9" s="292" t="s">
        <v>147</v>
      </c>
      <c r="AR9" s="1"/>
      <c r="AS9" s="248" t="s">
        <v>160</v>
      </c>
      <c r="AT9" s="28">
        <f t="shared" ref="AT9:AT10" si="1">(F77+M77+T77+AA77+AH77+AO77+F80+M80+T80+AA80+AH80+AO80)*8</f>
        <v>904</v>
      </c>
      <c r="AU9" s="28">
        <f t="shared" ref="AU9:AU10" si="2">(G77+N77+U77+AB77+AI77+AP77+G80+N80+U80+AB80+AI80+AP80)*8</f>
        <v>832</v>
      </c>
      <c r="AV9" s="28">
        <f t="shared" ref="AV9:AV10" si="3">(H77+O77+V77+AC77+AJ77+AQ77+H80+O80+V80+AC80+AJ80+AQ80)*8</f>
        <v>832</v>
      </c>
    </row>
    <row r="10" spans="3:48" ht="15.5" x14ac:dyDescent="0.35">
      <c r="C10" s="290">
        <v>40911</v>
      </c>
      <c r="D10" s="291"/>
      <c r="E10" s="118" t="s">
        <v>151</v>
      </c>
      <c r="F10" s="236"/>
      <c r="G10" s="236" t="s">
        <v>147</v>
      </c>
      <c r="H10" s="292" t="s">
        <v>201</v>
      </c>
      <c r="I10" s="233"/>
      <c r="J10" s="290">
        <v>40942</v>
      </c>
      <c r="K10" s="291"/>
      <c r="L10" s="118" t="s">
        <v>155</v>
      </c>
      <c r="M10" s="236"/>
      <c r="N10" s="236" t="s">
        <v>147</v>
      </c>
      <c r="O10" s="292" t="s">
        <v>201</v>
      </c>
      <c r="P10" s="233"/>
      <c r="Q10" s="290">
        <v>40971</v>
      </c>
      <c r="R10" s="291"/>
      <c r="S10" s="118" t="s">
        <v>155</v>
      </c>
      <c r="T10" s="236" t="s">
        <v>147</v>
      </c>
      <c r="U10" s="236" t="s">
        <v>201</v>
      </c>
      <c r="V10" s="292"/>
      <c r="W10" s="233"/>
      <c r="X10" s="220">
        <v>41002</v>
      </c>
      <c r="Y10" s="221"/>
      <c r="Z10" s="310" t="s">
        <v>156</v>
      </c>
      <c r="AA10" s="222"/>
      <c r="AB10" s="222" t="s">
        <v>164</v>
      </c>
      <c r="AC10" s="243" t="s">
        <v>164</v>
      </c>
      <c r="AD10" s="233"/>
      <c r="AE10" s="220">
        <v>41032</v>
      </c>
      <c r="AF10" s="227"/>
      <c r="AG10" s="310" t="s">
        <v>146</v>
      </c>
      <c r="AH10" s="222" t="s">
        <v>201</v>
      </c>
      <c r="AI10" s="222"/>
      <c r="AJ10" s="243" t="s">
        <v>147</v>
      </c>
      <c r="AK10" s="233"/>
      <c r="AL10" s="290">
        <v>41063</v>
      </c>
      <c r="AM10" s="291"/>
      <c r="AN10" s="118" t="s">
        <v>150</v>
      </c>
      <c r="AO10" s="236" t="s">
        <v>201</v>
      </c>
      <c r="AP10" s="236"/>
      <c r="AQ10" s="292" t="s">
        <v>147</v>
      </c>
      <c r="AR10" s="1"/>
      <c r="AS10" s="248" t="s">
        <v>161</v>
      </c>
      <c r="AT10" s="28">
        <f t="shared" si="1"/>
        <v>0</v>
      </c>
      <c r="AU10" s="28">
        <f t="shared" si="2"/>
        <v>0</v>
      </c>
      <c r="AV10" s="28">
        <f t="shared" si="3"/>
        <v>0</v>
      </c>
    </row>
    <row r="11" spans="3:48" ht="15.5" x14ac:dyDescent="0.35">
      <c r="C11" s="220">
        <v>40912</v>
      </c>
      <c r="D11" s="227"/>
      <c r="E11" s="310" t="s">
        <v>146</v>
      </c>
      <c r="F11" s="222"/>
      <c r="G11" s="222" t="s">
        <v>147</v>
      </c>
      <c r="H11" s="243" t="s">
        <v>201</v>
      </c>
      <c r="I11" s="233"/>
      <c r="J11" s="290">
        <v>40943</v>
      </c>
      <c r="K11" s="291"/>
      <c r="L11" s="118" t="s">
        <v>150</v>
      </c>
      <c r="M11" s="236"/>
      <c r="N11" s="236" t="s">
        <v>147</v>
      </c>
      <c r="O11" s="292" t="s">
        <v>201</v>
      </c>
      <c r="P11" s="233"/>
      <c r="Q11" s="290">
        <v>40972</v>
      </c>
      <c r="R11" s="291"/>
      <c r="S11" s="118" t="s">
        <v>150</v>
      </c>
      <c r="T11" s="236" t="s">
        <v>147</v>
      </c>
      <c r="U11" s="236" t="s">
        <v>201</v>
      </c>
      <c r="V11" s="292"/>
      <c r="W11" s="233"/>
      <c r="X11" s="290">
        <v>41003</v>
      </c>
      <c r="Y11" s="291"/>
      <c r="Z11" s="118" t="s">
        <v>151</v>
      </c>
      <c r="AA11" s="236" t="s">
        <v>164</v>
      </c>
      <c r="AB11" s="236" t="s">
        <v>164</v>
      </c>
      <c r="AC11" s="292"/>
      <c r="AD11" s="233"/>
      <c r="AE11" s="290">
        <v>41033</v>
      </c>
      <c r="AF11" s="291"/>
      <c r="AG11" s="118" t="s">
        <v>152</v>
      </c>
      <c r="AH11" s="236"/>
      <c r="AI11" s="236" t="s">
        <v>201</v>
      </c>
      <c r="AJ11" s="292" t="s">
        <v>147</v>
      </c>
      <c r="AK11" s="233"/>
      <c r="AL11" s="290">
        <v>41064</v>
      </c>
      <c r="AM11" s="291"/>
      <c r="AN11" s="118" t="s">
        <v>153</v>
      </c>
      <c r="AO11" s="236"/>
      <c r="AP11" s="236" t="s">
        <v>201</v>
      </c>
      <c r="AQ11" s="292" t="s">
        <v>147</v>
      </c>
      <c r="AR11" s="1"/>
      <c r="AS11" s="248"/>
      <c r="AT11" s="28"/>
      <c r="AU11" s="28"/>
      <c r="AV11" s="28"/>
    </row>
    <row r="12" spans="3:48" ht="15.5" x14ac:dyDescent="0.35">
      <c r="C12" s="290">
        <v>40913</v>
      </c>
      <c r="D12" s="291"/>
      <c r="E12" s="118" t="s">
        <v>152</v>
      </c>
      <c r="F12" s="236" t="s">
        <v>201</v>
      </c>
      <c r="G12" s="236" t="s">
        <v>147</v>
      </c>
      <c r="H12" s="292"/>
      <c r="I12" s="233"/>
      <c r="J12" s="290">
        <v>40944</v>
      </c>
      <c r="K12" s="291"/>
      <c r="L12" s="118" t="s">
        <v>153</v>
      </c>
      <c r="M12" s="236" t="s">
        <v>201</v>
      </c>
      <c r="N12" s="236" t="s">
        <v>147</v>
      </c>
      <c r="O12" s="292"/>
      <c r="P12" s="233"/>
      <c r="Q12" s="290">
        <v>40973</v>
      </c>
      <c r="R12" s="291"/>
      <c r="S12" s="118" t="s">
        <v>153</v>
      </c>
      <c r="T12" s="236" t="s">
        <v>147</v>
      </c>
      <c r="U12" s="236"/>
      <c r="V12" s="292" t="s">
        <v>201</v>
      </c>
      <c r="W12" s="233"/>
      <c r="X12" s="220">
        <v>41004</v>
      </c>
      <c r="Y12" s="221"/>
      <c r="Z12" s="310" t="s">
        <v>146</v>
      </c>
      <c r="AA12" s="222" t="s">
        <v>164</v>
      </c>
      <c r="AB12" s="222" t="s">
        <v>164</v>
      </c>
      <c r="AC12" s="243"/>
      <c r="AD12" s="233"/>
      <c r="AE12" s="290">
        <v>41034</v>
      </c>
      <c r="AF12" s="291"/>
      <c r="AG12" s="118" t="s">
        <v>155</v>
      </c>
      <c r="AH12" s="236" t="s">
        <v>147</v>
      </c>
      <c r="AI12" s="236" t="s">
        <v>201</v>
      </c>
      <c r="AJ12" s="292"/>
      <c r="AK12" s="233"/>
      <c r="AL12" s="290">
        <v>41065</v>
      </c>
      <c r="AM12" s="291"/>
      <c r="AN12" s="118" t="s">
        <v>156</v>
      </c>
      <c r="AO12" s="236"/>
      <c r="AP12" s="236" t="s">
        <v>201</v>
      </c>
      <c r="AQ12" s="292" t="s">
        <v>147</v>
      </c>
      <c r="AR12" s="1"/>
      <c r="AS12" s="248" t="s">
        <v>166</v>
      </c>
      <c r="AT12" s="28">
        <f>SUM(AT8:AT11)</f>
        <v>1712</v>
      </c>
      <c r="AU12" s="28">
        <f>SUM(AU8:AU11)</f>
        <v>1712</v>
      </c>
      <c r="AV12" s="28">
        <f>SUM(AV8:AV11)</f>
        <v>1712</v>
      </c>
    </row>
    <row r="13" spans="3:48" ht="15.5" x14ac:dyDescent="0.35">
      <c r="C13" s="290">
        <v>40914</v>
      </c>
      <c r="D13" s="291"/>
      <c r="E13" s="118" t="s">
        <v>155</v>
      </c>
      <c r="F13" s="236" t="s">
        <v>201</v>
      </c>
      <c r="G13" s="236"/>
      <c r="H13" s="292" t="s">
        <v>147</v>
      </c>
      <c r="I13" s="233"/>
      <c r="J13" s="290">
        <v>40945</v>
      </c>
      <c r="K13" s="291"/>
      <c r="L13" s="118" t="s">
        <v>156</v>
      </c>
      <c r="M13" s="236" t="s">
        <v>201</v>
      </c>
      <c r="N13" s="236" t="s">
        <v>147</v>
      </c>
      <c r="O13" s="292"/>
      <c r="P13" s="233"/>
      <c r="Q13" s="290">
        <v>40974</v>
      </c>
      <c r="R13" s="291"/>
      <c r="S13" s="118" t="s">
        <v>156</v>
      </c>
      <c r="T13" s="236" t="s">
        <v>147</v>
      </c>
      <c r="U13" s="236"/>
      <c r="V13" s="292" t="s">
        <v>201</v>
      </c>
      <c r="W13" s="233"/>
      <c r="X13" s="220">
        <v>41005</v>
      </c>
      <c r="Y13" s="221"/>
      <c r="Z13" s="310" t="s">
        <v>152</v>
      </c>
      <c r="AA13" s="222" t="s">
        <v>164</v>
      </c>
      <c r="AB13" s="222"/>
      <c r="AC13" s="243" t="s">
        <v>164</v>
      </c>
      <c r="AD13" s="233"/>
      <c r="AE13" s="290">
        <v>41035</v>
      </c>
      <c r="AF13" s="293"/>
      <c r="AG13" s="118" t="s">
        <v>150</v>
      </c>
      <c r="AH13" s="236" t="s">
        <v>147</v>
      </c>
      <c r="AI13" s="236" t="s">
        <v>201</v>
      </c>
      <c r="AJ13" s="292"/>
      <c r="AK13" s="233"/>
      <c r="AL13" s="290">
        <v>41066</v>
      </c>
      <c r="AM13" s="293"/>
      <c r="AN13" s="118" t="s">
        <v>151</v>
      </c>
      <c r="AO13" s="236" t="s">
        <v>147</v>
      </c>
      <c r="AP13" s="236" t="s">
        <v>201</v>
      </c>
      <c r="AQ13" s="292"/>
      <c r="AR13" s="1"/>
      <c r="AS13" s="3" t="s">
        <v>167</v>
      </c>
      <c r="AT13" s="28">
        <v>1716</v>
      </c>
      <c r="AU13" s="28">
        <v>1716</v>
      </c>
      <c r="AV13" s="28">
        <v>1716</v>
      </c>
    </row>
    <row r="14" spans="3:48" ht="15.5" x14ac:dyDescent="0.35">
      <c r="C14" s="290">
        <v>40915</v>
      </c>
      <c r="D14" s="291"/>
      <c r="E14" s="118" t="s">
        <v>150</v>
      </c>
      <c r="F14" s="236" t="s">
        <v>201</v>
      </c>
      <c r="G14" s="236"/>
      <c r="H14" s="292" t="s">
        <v>147</v>
      </c>
      <c r="I14" s="233"/>
      <c r="J14" s="290">
        <v>40946</v>
      </c>
      <c r="K14" s="291"/>
      <c r="L14" s="118" t="s">
        <v>151</v>
      </c>
      <c r="M14" s="236" t="s">
        <v>201</v>
      </c>
      <c r="N14" s="236"/>
      <c r="O14" s="292" t="s">
        <v>147</v>
      </c>
      <c r="P14" s="233"/>
      <c r="Q14" s="290">
        <v>40975</v>
      </c>
      <c r="R14" s="291"/>
      <c r="S14" s="118" t="s">
        <v>151</v>
      </c>
      <c r="T14" s="236"/>
      <c r="U14" s="236" t="s">
        <v>147</v>
      </c>
      <c r="V14" s="292" t="s">
        <v>201</v>
      </c>
      <c r="W14" s="233"/>
      <c r="X14" s="290">
        <v>41006</v>
      </c>
      <c r="Y14" s="291"/>
      <c r="Z14" s="118" t="s">
        <v>155</v>
      </c>
      <c r="AA14" s="236"/>
      <c r="AB14" s="236" t="s">
        <v>147</v>
      </c>
      <c r="AC14" s="292" t="s">
        <v>201</v>
      </c>
      <c r="AD14" s="233"/>
      <c r="AE14" s="290">
        <v>41036</v>
      </c>
      <c r="AF14" s="291"/>
      <c r="AG14" s="118" t="s">
        <v>153</v>
      </c>
      <c r="AH14" s="236" t="s">
        <v>147</v>
      </c>
      <c r="AI14" s="236"/>
      <c r="AJ14" s="292" t="s">
        <v>201</v>
      </c>
      <c r="AK14" s="233"/>
      <c r="AL14" s="220">
        <v>41067</v>
      </c>
      <c r="AM14" s="227"/>
      <c r="AN14" s="310" t="s">
        <v>146</v>
      </c>
      <c r="AO14" s="222" t="s">
        <v>147</v>
      </c>
      <c r="AP14" s="222" t="s">
        <v>201</v>
      </c>
      <c r="AQ14" s="243"/>
      <c r="AR14" s="1"/>
      <c r="AS14" s="3"/>
      <c r="AT14" s="3"/>
      <c r="AU14" s="3"/>
      <c r="AV14" s="3"/>
    </row>
    <row r="15" spans="3:48" ht="15.5" x14ac:dyDescent="0.35">
      <c r="C15" s="290">
        <v>40916</v>
      </c>
      <c r="D15" s="291"/>
      <c r="E15" s="118" t="s">
        <v>153</v>
      </c>
      <c r="F15" s="236"/>
      <c r="G15" s="236" t="s">
        <v>201</v>
      </c>
      <c r="H15" s="292" t="s">
        <v>147</v>
      </c>
      <c r="I15" s="233"/>
      <c r="J15" s="220">
        <v>40947</v>
      </c>
      <c r="K15" s="227"/>
      <c r="L15" s="310" t="s">
        <v>146</v>
      </c>
      <c r="M15" s="222" t="s">
        <v>201</v>
      </c>
      <c r="N15" s="222"/>
      <c r="O15" s="243" t="s">
        <v>147</v>
      </c>
      <c r="P15" s="233"/>
      <c r="Q15" s="220">
        <v>40976</v>
      </c>
      <c r="R15" s="227"/>
      <c r="S15" s="310" t="s">
        <v>146</v>
      </c>
      <c r="T15" s="222"/>
      <c r="U15" s="222" t="s">
        <v>147</v>
      </c>
      <c r="V15" s="243" t="s">
        <v>201</v>
      </c>
      <c r="W15" s="233"/>
      <c r="X15" s="290">
        <v>41007</v>
      </c>
      <c r="Y15" s="291"/>
      <c r="Z15" s="118" t="s">
        <v>150</v>
      </c>
      <c r="AA15" s="236"/>
      <c r="AB15" s="236" t="s">
        <v>147</v>
      </c>
      <c r="AC15" s="292" t="s">
        <v>201</v>
      </c>
      <c r="AD15" s="233"/>
      <c r="AE15" s="290">
        <v>41037</v>
      </c>
      <c r="AF15" s="291"/>
      <c r="AG15" s="118" t="s">
        <v>156</v>
      </c>
      <c r="AH15" s="236" t="s">
        <v>147</v>
      </c>
      <c r="AI15" s="236"/>
      <c r="AJ15" s="292" t="s">
        <v>201</v>
      </c>
      <c r="AK15" s="233"/>
      <c r="AL15" s="290">
        <v>41068</v>
      </c>
      <c r="AM15" s="291"/>
      <c r="AN15" s="118" t="s">
        <v>152</v>
      </c>
      <c r="AO15" s="236" t="s">
        <v>147</v>
      </c>
      <c r="AP15" s="236"/>
      <c r="AQ15" s="292" t="s">
        <v>201</v>
      </c>
      <c r="AR15" s="1"/>
      <c r="AS15" s="3" t="s">
        <v>168</v>
      </c>
      <c r="AT15" s="28">
        <f>AT13/8</f>
        <v>214.5</v>
      </c>
      <c r="AU15" s="28">
        <f t="shared" ref="AU15:AV15" si="4">AU13/8</f>
        <v>214.5</v>
      </c>
      <c r="AV15" s="28">
        <f t="shared" si="4"/>
        <v>214.5</v>
      </c>
    </row>
    <row r="16" spans="3:48" ht="15.5" x14ac:dyDescent="0.35">
      <c r="C16" s="290">
        <v>40917</v>
      </c>
      <c r="D16" s="291"/>
      <c r="E16" s="118" t="s">
        <v>156</v>
      </c>
      <c r="F16" s="236"/>
      <c r="G16" s="236" t="s">
        <v>201</v>
      </c>
      <c r="H16" s="292" t="s">
        <v>147</v>
      </c>
      <c r="I16" s="233"/>
      <c r="J16" s="290">
        <v>40948</v>
      </c>
      <c r="K16" s="291"/>
      <c r="L16" s="118" t="s">
        <v>152</v>
      </c>
      <c r="M16" s="236"/>
      <c r="N16" s="236" t="s">
        <v>201</v>
      </c>
      <c r="O16" s="292" t="s">
        <v>147</v>
      </c>
      <c r="P16" s="233"/>
      <c r="Q16" s="290">
        <v>40977</v>
      </c>
      <c r="R16" s="291"/>
      <c r="S16" s="118" t="s">
        <v>152</v>
      </c>
      <c r="T16" s="236" t="s">
        <v>201</v>
      </c>
      <c r="U16" s="236" t="s">
        <v>147</v>
      </c>
      <c r="V16" s="292"/>
      <c r="W16" s="233"/>
      <c r="X16" s="290">
        <v>41008</v>
      </c>
      <c r="Y16" s="291"/>
      <c r="Z16" s="118" t="s">
        <v>153</v>
      </c>
      <c r="AA16" s="236" t="s">
        <v>201</v>
      </c>
      <c r="AB16" s="236" t="s">
        <v>147</v>
      </c>
      <c r="AC16" s="292"/>
      <c r="AD16" s="233"/>
      <c r="AE16" s="290">
        <v>41038</v>
      </c>
      <c r="AF16" s="291"/>
      <c r="AG16" s="118" t="s">
        <v>151</v>
      </c>
      <c r="AH16" s="236"/>
      <c r="AI16" s="236" t="s">
        <v>147</v>
      </c>
      <c r="AJ16" s="292" t="s">
        <v>201</v>
      </c>
      <c r="AK16" s="233"/>
      <c r="AL16" s="290">
        <v>41069</v>
      </c>
      <c r="AM16" s="291"/>
      <c r="AN16" s="118" t="s">
        <v>155</v>
      </c>
      <c r="AO16" s="236"/>
      <c r="AP16" s="236" t="s">
        <v>147</v>
      </c>
      <c r="AQ16" s="292" t="s">
        <v>201</v>
      </c>
      <c r="AR16" s="1"/>
      <c r="AS16" s="3"/>
      <c r="AT16" s="3"/>
      <c r="AU16" s="3"/>
      <c r="AV16" s="3"/>
    </row>
    <row r="17" spans="3:48" ht="15.5" x14ac:dyDescent="0.35">
      <c r="C17" s="290">
        <v>40918</v>
      </c>
      <c r="D17" s="291"/>
      <c r="E17" s="118" t="s">
        <v>151</v>
      </c>
      <c r="F17" s="236" t="s">
        <v>147</v>
      </c>
      <c r="G17" s="236" t="s">
        <v>201</v>
      </c>
      <c r="H17" s="292"/>
      <c r="I17" s="233"/>
      <c r="J17" s="290">
        <v>40949</v>
      </c>
      <c r="K17" s="291"/>
      <c r="L17" s="118" t="s">
        <v>155</v>
      </c>
      <c r="M17" s="236" t="s">
        <v>147</v>
      </c>
      <c r="N17" s="236" t="s">
        <v>201</v>
      </c>
      <c r="O17" s="292"/>
      <c r="P17" s="233"/>
      <c r="Q17" s="290">
        <v>40978</v>
      </c>
      <c r="R17" s="291"/>
      <c r="S17" s="118" t="s">
        <v>155</v>
      </c>
      <c r="T17" s="236" t="s">
        <v>201</v>
      </c>
      <c r="U17" s="236"/>
      <c r="V17" s="292" t="s">
        <v>147</v>
      </c>
      <c r="W17" s="233"/>
      <c r="X17" s="290">
        <v>41009</v>
      </c>
      <c r="Y17" s="291"/>
      <c r="Z17" s="118" t="s">
        <v>156</v>
      </c>
      <c r="AA17" s="236" t="s">
        <v>201</v>
      </c>
      <c r="AB17" s="236" t="s">
        <v>147</v>
      </c>
      <c r="AC17" s="292"/>
      <c r="AD17" s="233"/>
      <c r="AE17" s="220">
        <v>41039</v>
      </c>
      <c r="AF17" s="227"/>
      <c r="AG17" s="310" t="s">
        <v>146</v>
      </c>
      <c r="AH17" s="222"/>
      <c r="AI17" s="222" t="s">
        <v>147</v>
      </c>
      <c r="AJ17" s="243" t="s">
        <v>201</v>
      </c>
      <c r="AK17" s="233"/>
      <c r="AL17" s="290">
        <v>41070</v>
      </c>
      <c r="AM17" s="291"/>
      <c r="AN17" s="118" t="s">
        <v>150</v>
      </c>
      <c r="AO17" s="236"/>
      <c r="AP17" s="236" t="s">
        <v>147</v>
      </c>
      <c r="AQ17" s="292" t="s">
        <v>201</v>
      </c>
      <c r="AR17" s="1"/>
      <c r="AS17" s="3" t="s">
        <v>31</v>
      </c>
      <c r="AT17" s="28">
        <f>COUNTIF(F8:F72,"AP")+COUNTIF(M8:M72,"AP")+COUNTIF(T8:T72,"AP")+COUNTIF(AA8:AA72,"AP")+COUNTIF(AH8:AH72,"AP")+COUNTIF(AO8:AO72,"AP")</f>
        <v>0</v>
      </c>
      <c r="AU17" s="28">
        <f t="shared" ref="AU17:AV17" si="5">COUNTIF(G8:G72,"AP")+COUNTIF(N8:N72,"AP")+COUNTIF(U8:U72,"AP")+COUNTIF(AB8:AB72,"AP")+COUNTIF(AI8:AI72,"AP")+COUNTIF(AP8:AP72,"AP")</f>
        <v>0</v>
      </c>
      <c r="AV17" s="28">
        <f t="shared" si="5"/>
        <v>0</v>
      </c>
    </row>
    <row r="18" spans="3:48" ht="15.5" x14ac:dyDescent="0.35">
      <c r="C18" s="220">
        <v>40919</v>
      </c>
      <c r="D18" s="227"/>
      <c r="E18" s="310" t="s">
        <v>146</v>
      </c>
      <c r="F18" s="222" t="s">
        <v>147</v>
      </c>
      <c r="G18" s="222" t="s">
        <v>201</v>
      </c>
      <c r="H18" s="243"/>
      <c r="I18" s="233"/>
      <c r="J18" s="290">
        <v>40950</v>
      </c>
      <c r="K18" s="291"/>
      <c r="L18" s="118" t="s">
        <v>150</v>
      </c>
      <c r="M18" s="236" t="s">
        <v>147</v>
      </c>
      <c r="N18" s="236" t="s">
        <v>201</v>
      </c>
      <c r="O18" s="292"/>
      <c r="P18" s="233"/>
      <c r="Q18" s="290">
        <v>40979</v>
      </c>
      <c r="R18" s="291"/>
      <c r="S18" s="118" t="s">
        <v>150</v>
      </c>
      <c r="T18" s="236" t="s">
        <v>201</v>
      </c>
      <c r="U18" s="236"/>
      <c r="V18" s="292" t="s">
        <v>147</v>
      </c>
      <c r="W18" s="233"/>
      <c r="X18" s="290">
        <v>41010</v>
      </c>
      <c r="Y18" s="291"/>
      <c r="Z18" s="118" t="s">
        <v>151</v>
      </c>
      <c r="AA18" s="236" t="s">
        <v>201</v>
      </c>
      <c r="AB18" s="236"/>
      <c r="AC18" s="292" t="s">
        <v>147</v>
      </c>
      <c r="AD18" s="233"/>
      <c r="AE18" s="290">
        <v>41040</v>
      </c>
      <c r="AF18" s="291"/>
      <c r="AG18" s="118" t="s">
        <v>152</v>
      </c>
      <c r="AH18" s="236" t="s">
        <v>201</v>
      </c>
      <c r="AI18" s="236" t="s">
        <v>147</v>
      </c>
      <c r="AJ18" s="292"/>
      <c r="AK18" s="233"/>
      <c r="AL18" s="290">
        <v>41071</v>
      </c>
      <c r="AM18" s="291"/>
      <c r="AN18" s="118" t="s">
        <v>153</v>
      </c>
      <c r="AO18" s="236" t="s">
        <v>201</v>
      </c>
      <c r="AP18" s="236" t="s">
        <v>147</v>
      </c>
      <c r="AQ18" s="292"/>
      <c r="AR18" s="1"/>
      <c r="AS18" s="3" t="s">
        <v>169</v>
      </c>
      <c r="AT18" s="28">
        <f>COUNTIF(F8:F38,"L")+COUNTIF(AO8:AO38,"L")+COUNTIF(M8:M38,"L")+COUNTIF(T8:T38,"L")+COUNTIF(AA8:AA38,"L")+COUNTIF(AH8:AH38,"L")+COUNTIF(F42:F72,"L")+COUNTIF(AO42:AO72,"L")+COUNTIF(M42:M72,"L")+COUNTIF(T42:T72,"L")+COUNTIF(AA42:AA72,"L")+COUNTIF(AH42:AH72,"L")</f>
        <v>30</v>
      </c>
      <c r="AU18" s="28">
        <f t="shared" ref="AU18:AV18" si="6">COUNTIF(G8:G38,"L")+COUNTIF(AP8:AP38,"L")+COUNTIF(N8:N38,"L")+COUNTIF(U8:U38,"L")+COUNTIF(AB8:AB38,"L")+COUNTIF(AI8:AI38,"L")+COUNTIF(G42:G72,"L")+COUNTIF(AP42:AP72,"L")+COUNTIF(N42:N72,"L")+COUNTIF(U42:U72,"L")+COUNTIF(AB42:AB72,"L")+COUNTIF(AI42:AI72,"L")</f>
        <v>30</v>
      </c>
      <c r="AV18" s="28">
        <f t="shared" si="6"/>
        <v>30</v>
      </c>
    </row>
    <row r="19" spans="3:48" ht="15.5" x14ac:dyDescent="0.35">
      <c r="C19" s="290">
        <v>40920</v>
      </c>
      <c r="D19" s="291"/>
      <c r="E19" s="118" t="s">
        <v>152</v>
      </c>
      <c r="F19" s="236" t="s">
        <v>147</v>
      </c>
      <c r="G19" s="236"/>
      <c r="H19" s="292" t="s">
        <v>201</v>
      </c>
      <c r="I19" s="233"/>
      <c r="J19" s="290">
        <v>40951</v>
      </c>
      <c r="K19" s="291"/>
      <c r="L19" s="118" t="s">
        <v>153</v>
      </c>
      <c r="M19" s="236" t="s">
        <v>147</v>
      </c>
      <c r="N19" s="236"/>
      <c r="O19" s="292" t="s">
        <v>201</v>
      </c>
      <c r="P19" s="233"/>
      <c r="Q19" s="290">
        <v>40980</v>
      </c>
      <c r="R19" s="291"/>
      <c r="S19" s="118" t="s">
        <v>153</v>
      </c>
      <c r="T19" s="236"/>
      <c r="U19" s="236" t="s">
        <v>201</v>
      </c>
      <c r="V19" s="292" t="s">
        <v>147</v>
      </c>
      <c r="W19" s="233"/>
      <c r="X19" s="220">
        <v>41011</v>
      </c>
      <c r="Y19" s="227"/>
      <c r="Z19" s="310" t="s">
        <v>146</v>
      </c>
      <c r="AA19" s="222" t="s">
        <v>201</v>
      </c>
      <c r="AB19" s="222"/>
      <c r="AC19" s="243" t="s">
        <v>147</v>
      </c>
      <c r="AD19" s="233"/>
      <c r="AE19" s="290">
        <v>41041</v>
      </c>
      <c r="AF19" s="291"/>
      <c r="AG19" s="118" t="s">
        <v>155</v>
      </c>
      <c r="AH19" s="236" t="s">
        <v>201</v>
      </c>
      <c r="AI19" s="236"/>
      <c r="AJ19" s="292" t="s">
        <v>147</v>
      </c>
      <c r="AK19" s="233"/>
      <c r="AL19" s="290">
        <v>41072</v>
      </c>
      <c r="AM19" s="291"/>
      <c r="AN19" s="118" t="s">
        <v>156</v>
      </c>
      <c r="AO19" s="236" t="s">
        <v>201</v>
      </c>
      <c r="AP19" s="236" t="s">
        <v>147</v>
      </c>
      <c r="AQ19" s="292"/>
      <c r="AR19" s="1"/>
      <c r="AS19" s="3" t="s">
        <v>170</v>
      </c>
      <c r="AT19" s="28">
        <f>COUNTIF(AO6:AO72,"ATV")+COUNTIF(F6:F72,"ATV")+COUNTIF(M6:M72,"ATV")+COUNTIF(T6:T72,"ATV")+COUNTIF(AA6:AA72,"ATV")+COUNTIF(AH6:AH72,"ATV")</f>
        <v>9</v>
      </c>
      <c r="AU19" s="28">
        <f t="shared" ref="AU19:AV19" si="7">COUNTIF(AP6:AP72,"ATV")+COUNTIF(G6:G72,"ATV")+COUNTIF(N6:N72,"ATV")+COUNTIF(U6:U72,"ATV")+COUNTIF(AB6:AB72,"ATV")+COUNTIF(AI6:AI72,"ATV")</f>
        <v>8</v>
      </c>
      <c r="AV19" s="28">
        <f t="shared" si="7"/>
        <v>11</v>
      </c>
    </row>
    <row r="20" spans="3:48" ht="15.5" x14ac:dyDescent="0.35">
      <c r="C20" s="290">
        <v>40921</v>
      </c>
      <c r="D20" s="291"/>
      <c r="E20" s="118" t="s">
        <v>155</v>
      </c>
      <c r="F20" s="236"/>
      <c r="G20" s="236" t="s">
        <v>147</v>
      </c>
      <c r="H20" s="292" t="s">
        <v>201</v>
      </c>
      <c r="I20" s="233"/>
      <c r="J20" s="290">
        <v>40952</v>
      </c>
      <c r="K20" s="291"/>
      <c r="L20" s="118" t="s">
        <v>156</v>
      </c>
      <c r="M20" s="236" t="s">
        <v>147</v>
      </c>
      <c r="N20" s="236"/>
      <c r="O20" s="292" t="s">
        <v>201</v>
      </c>
      <c r="P20" s="233"/>
      <c r="Q20" s="290">
        <v>40981</v>
      </c>
      <c r="R20" s="291"/>
      <c r="S20" s="118" t="s">
        <v>156</v>
      </c>
      <c r="T20" s="236"/>
      <c r="U20" s="236" t="s">
        <v>201</v>
      </c>
      <c r="V20" s="292" t="s">
        <v>147</v>
      </c>
      <c r="W20" s="233"/>
      <c r="X20" s="290">
        <v>41012</v>
      </c>
      <c r="Y20" s="293"/>
      <c r="Z20" s="118" t="s">
        <v>152</v>
      </c>
      <c r="AA20" s="236"/>
      <c r="AB20" s="236" t="s">
        <v>201</v>
      </c>
      <c r="AC20" s="292" t="s">
        <v>147</v>
      </c>
      <c r="AD20" s="233"/>
      <c r="AE20" s="290">
        <v>41042</v>
      </c>
      <c r="AF20" s="293"/>
      <c r="AG20" s="118" t="s">
        <v>150</v>
      </c>
      <c r="AH20" s="236" t="s">
        <v>201</v>
      </c>
      <c r="AI20" s="236"/>
      <c r="AJ20" s="292" t="s">
        <v>147</v>
      </c>
      <c r="AK20" s="233"/>
      <c r="AL20" s="290">
        <v>41073</v>
      </c>
      <c r="AM20" s="293"/>
      <c r="AN20" s="118" t="s">
        <v>151</v>
      </c>
      <c r="AO20" s="236" t="s">
        <v>201</v>
      </c>
      <c r="AP20" s="236"/>
      <c r="AQ20" s="292" t="s">
        <v>147</v>
      </c>
      <c r="AR20" s="1"/>
      <c r="AS20" s="3"/>
      <c r="AT20" s="28"/>
      <c r="AU20" s="28"/>
      <c r="AV20" s="28"/>
    </row>
    <row r="21" spans="3:48" ht="15.5" x14ac:dyDescent="0.35">
      <c r="C21" s="290">
        <v>40922</v>
      </c>
      <c r="D21" s="291"/>
      <c r="E21" s="118" t="s">
        <v>150</v>
      </c>
      <c r="F21" s="236"/>
      <c r="G21" s="236" t="s">
        <v>147</v>
      </c>
      <c r="H21" s="292" t="s">
        <v>201</v>
      </c>
      <c r="I21" s="233"/>
      <c r="J21" s="290">
        <v>40953</v>
      </c>
      <c r="K21" s="291"/>
      <c r="L21" s="118" t="s">
        <v>151</v>
      </c>
      <c r="M21" s="236"/>
      <c r="N21" s="236" t="s">
        <v>147</v>
      </c>
      <c r="O21" s="292" t="s">
        <v>201</v>
      </c>
      <c r="P21" s="233"/>
      <c r="Q21" s="290">
        <v>40982</v>
      </c>
      <c r="R21" s="291"/>
      <c r="S21" s="118" t="s">
        <v>151</v>
      </c>
      <c r="T21" s="236" t="s">
        <v>147</v>
      </c>
      <c r="U21" s="236" t="s">
        <v>201</v>
      </c>
      <c r="V21" s="292"/>
      <c r="W21" s="233"/>
      <c r="X21" s="290">
        <v>41013</v>
      </c>
      <c r="Y21" s="291"/>
      <c r="Z21" s="118" t="s">
        <v>155</v>
      </c>
      <c r="AA21" s="236" t="s">
        <v>147</v>
      </c>
      <c r="AB21" s="236" t="s">
        <v>201</v>
      </c>
      <c r="AC21" s="292"/>
      <c r="AD21" s="233"/>
      <c r="AE21" s="220">
        <v>41043</v>
      </c>
      <c r="AF21" s="221"/>
      <c r="AG21" s="310" t="s">
        <v>153</v>
      </c>
      <c r="AH21" s="222"/>
      <c r="AI21" s="222" t="s">
        <v>201</v>
      </c>
      <c r="AJ21" s="243" t="s">
        <v>147</v>
      </c>
      <c r="AK21" s="233"/>
      <c r="AL21" s="220">
        <v>41074</v>
      </c>
      <c r="AM21" s="227"/>
      <c r="AN21" s="310" t="s">
        <v>146</v>
      </c>
      <c r="AO21" s="222" t="s">
        <v>201</v>
      </c>
      <c r="AP21" s="222"/>
      <c r="AQ21" s="243" t="s">
        <v>147</v>
      </c>
      <c r="AR21" s="1"/>
      <c r="AS21" s="3" t="s">
        <v>171</v>
      </c>
      <c r="AT21" s="115">
        <f>AT12-AT13</f>
        <v>-4</v>
      </c>
      <c r="AU21" s="115">
        <f>AU12-AU13</f>
        <v>-4</v>
      </c>
      <c r="AV21" s="115">
        <f>AV12-AV13</f>
        <v>-4</v>
      </c>
    </row>
    <row r="22" spans="3:48" ht="15.5" x14ac:dyDescent="0.35">
      <c r="C22" s="290">
        <v>40923</v>
      </c>
      <c r="D22" s="291"/>
      <c r="E22" s="118" t="s">
        <v>153</v>
      </c>
      <c r="F22" s="236" t="s">
        <v>201</v>
      </c>
      <c r="G22" s="236" t="s">
        <v>147</v>
      </c>
      <c r="H22" s="292"/>
      <c r="I22" s="233"/>
      <c r="J22" s="220">
        <v>40954</v>
      </c>
      <c r="K22" s="227"/>
      <c r="L22" s="310" t="s">
        <v>146</v>
      </c>
      <c r="M22" s="222"/>
      <c r="N22" s="222" t="s">
        <v>147</v>
      </c>
      <c r="O22" s="243" t="s">
        <v>201</v>
      </c>
      <c r="P22" s="233"/>
      <c r="Q22" s="220">
        <v>40983</v>
      </c>
      <c r="R22" s="227"/>
      <c r="S22" s="310" t="s">
        <v>146</v>
      </c>
      <c r="T22" s="222" t="s">
        <v>147</v>
      </c>
      <c r="U22" s="222" t="s">
        <v>201</v>
      </c>
      <c r="V22" s="243"/>
      <c r="W22" s="233"/>
      <c r="X22" s="290">
        <v>41014</v>
      </c>
      <c r="Y22" s="291"/>
      <c r="Z22" s="118" t="s">
        <v>150</v>
      </c>
      <c r="AA22" s="236" t="s">
        <v>147</v>
      </c>
      <c r="AB22" s="236" t="s">
        <v>201</v>
      </c>
      <c r="AC22" s="292"/>
      <c r="AD22" s="233"/>
      <c r="AE22" s="290">
        <v>41044</v>
      </c>
      <c r="AF22" s="291"/>
      <c r="AG22" s="118" t="s">
        <v>156</v>
      </c>
      <c r="AH22" s="236"/>
      <c r="AI22" s="236" t="s">
        <v>201</v>
      </c>
      <c r="AJ22" s="292" t="s">
        <v>147</v>
      </c>
      <c r="AK22" s="233"/>
      <c r="AL22" s="290">
        <v>41075</v>
      </c>
      <c r="AM22" s="291"/>
      <c r="AN22" s="118" t="s">
        <v>152</v>
      </c>
      <c r="AO22" s="236"/>
      <c r="AP22" s="236" t="s">
        <v>201</v>
      </c>
      <c r="AQ22" s="292" t="s">
        <v>147</v>
      </c>
      <c r="AR22" s="1"/>
      <c r="AS22" s="1"/>
      <c r="AT22" s="1"/>
      <c r="AU22" s="1"/>
      <c r="AV22" s="1"/>
    </row>
    <row r="23" spans="3:48" ht="15.5" x14ac:dyDescent="0.35">
      <c r="C23" s="290">
        <v>40924</v>
      </c>
      <c r="D23" s="291"/>
      <c r="E23" s="118" t="s">
        <v>156</v>
      </c>
      <c r="F23" s="236" t="s">
        <v>201</v>
      </c>
      <c r="G23" s="236" t="s">
        <v>147</v>
      </c>
      <c r="H23" s="292"/>
      <c r="I23" s="233"/>
      <c r="J23" s="290">
        <v>40955</v>
      </c>
      <c r="K23" s="291"/>
      <c r="L23" s="118" t="s">
        <v>152</v>
      </c>
      <c r="M23" s="236" t="s">
        <v>154</v>
      </c>
      <c r="N23" s="236" t="s">
        <v>154</v>
      </c>
      <c r="O23" s="292" t="s">
        <v>154</v>
      </c>
      <c r="P23" s="233"/>
      <c r="Q23" s="290">
        <v>40984</v>
      </c>
      <c r="R23" s="291"/>
      <c r="S23" s="118" t="s">
        <v>152</v>
      </c>
      <c r="T23" s="236" t="s">
        <v>147</v>
      </c>
      <c r="U23" s="236"/>
      <c r="V23" s="292" t="s">
        <v>201</v>
      </c>
      <c r="W23" s="233"/>
      <c r="X23" s="290">
        <v>41015</v>
      </c>
      <c r="Y23" s="291"/>
      <c r="Z23" s="118" t="s">
        <v>153</v>
      </c>
      <c r="AA23" s="236" t="s">
        <v>147</v>
      </c>
      <c r="AB23" s="236"/>
      <c r="AC23" s="292" t="s">
        <v>201</v>
      </c>
      <c r="AD23" s="233"/>
      <c r="AE23" s="290">
        <v>41045</v>
      </c>
      <c r="AF23" s="291"/>
      <c r="AG23" s="118" t="s">
        <v>151</v>
      </c>
      <c r="AH23" s="236" t="s">
        <v>147</v>
      </c>
      <c r="AI23" s="236" t="s">
        <v>201</v>
      </c>
      <c r="AJ23" s="292"/>
      <c r="AK23" s="233"/>
      <c r="AL23" s="290">
        <v>41076</v>
      </c>
      <c r="AM23" s="291"/>
      <c r="AN23" s="118" t="s">
        <v>155</v>
      </c>
      <c r="AO23" s="236" t="s">
        <v>147</v>
      </c>
      <c r="AP23" s="236" t="s">
        <v>201</v>
      </c>
      <c r="AQ23" s="292"/>
      <c r="AR23" s="1"/>
      <c r="AS23" s="1"/>
      <c r="AT23" s="1"/>
      <c r="AU23" s="1"/>
      <c r="AV23" s="1"/>
    </row>
    <row r="24" spans="3:48" ht="15.5" x14ac:dyDescent="0.35">
      <c r="C24" s="290">
        <v>40925</v>
      </c>
      <c r="D24" s="291"/>
      <c r="E24" s="118" t="s">
        <v>151</v>
      </c>
      <c r="F24" s="236" t="s">
        <v>201</v>
      </c>
      <c r="G24" s="236"/>
      <c r="H24" s="292" t="s">
        <v>147</v>
      </c>
      <c r="I24" s="233"/>
      <c r="J24" s="290">
        <v>40956</v>
      </c>
      <c r="K24" s="291"/>
      <c r="L24" s="118" t="s">
        <v>155</v>
      </c>
      <c r="M24" s="236" t="s">
        <v>154</v>
      </c>
      <c r="N24" s="236" t="s">
        <v>154</v>
      </c>
      <c r="O24" s="292" t="s">
        <v>154</v>
      </c>
      <c r="P24" s="233"/>
      <c r="Q24" s="290">
        <v>40985</v>
      </c>
      <c r="R24" s="291"/>
      <c r="S24" s="118" t="s">
        <v>155</v>
      </c>
      <c r="T24" s="236"/>
      <c r="U24" s="236" t="s">
        <v>147</v>
      </c>
      <c r="V24" s="292" t="s">
        <v>201</v>
      </c>
      <c r="W24" s="233"/>
      <c r="X24" s="290">
        <v>41016</v>
      </c>
      <c r="Y24" s="291"/>
      <c r="Z24" s="118" t="s">
        <v>156</v>
      </c>
      <c r="AA24" s="236" t="s">
        <v>147</v>
      </c>
      <c r="AB24" s="236"/>
      <c r="AC24" s="292" t="s">
        <v>201</v>
      </c>
      <c r="AD24" s="233"/>
      <c r="AE24" s="220">
        <v>41046</v>
      </c>
      <c r="AF24" s="227"/>
      <c r="AG24" s="310" t="s">
        <v>146</v>
      </c>
      <c r="AH24" s="222" t="s">
        <v>147</v>
      </c>
      <c r="AI24" s="222" t="s">
        <v>201</v>
      </c>
      <c r="AJ24" s="243"/>
      <c r="AK24" s="233"/>
      <c r="AL24" s="290">
        <v>41077</v>
      </c>
      <c r="AM24" s="291"/>
      <c r="AN24" s="118" t="s">
        <v>150</v>
      </c>
      <c r="AO24" s="236" t="s">
        <v>147</v>
      </c>
      <c r="AP24" s="236" t="s">
        <v>201</v>
      </c>
      <c r="AQ24" s="292"/>
      <c r="AR24" s="1"/>
      <c r="AS24" s="1"/>
      <c r="AT24" s="1"/>
      <c r="AU24" s="1"/>
      <c r="AV24" s="1"/>
    </row>
    <row r="25" spans="3:48" ht="15.5" x14ac:dyDescent="0.35">
      <c r="C25" s="220">
        <v>40926</v>
      </c>
      <c r="D25" s="227"/>
      <c r="E25" s="310" t="s">
        <v>146</v>
      </c>
      <c r="F25" s="222" t="s">
        <v>201</v>
      </c>
      <c r="G25" s="222"/>
      <c r="H25" s="243" t="s">
        <v>147</v>
      </c>
      <c r="I25" s="233"/>
      <c r="J25" s="290">
        <v>40957</v>
      </c>
      <c r="K25" s="291"/>
      <c r="L25" s="118" t="s">
        <v>150</v>
      </c>
      <c r="M25" s="236" t="s">
        <v>154</v>
      </c>
      <c r="N25" s="236" t="s">
        <v>154</v>
      </c>
      <c r="O25" s="292" t="s">
        <v>154</v>
      </c>
      <c r="P25" s="233"/>
      <c r="Q25" s="290">
        <v>40986</v>
      </c>
      <c r="R25" s="291"/>
      <c r="S25" s="118" t="s">
        <v>150</v>
      </c>
      <c r="T25" s="236"/>
      <c r="U25" s="236" t="s">
        <v>147</v>
      </c>
      <c r="V25" s="292" t="s">
        <v>201</v>
      </c>
      <c r="W25" s="233"/>
      <c r="X25" s="290">
        <v>41017</v>
      </c>
      <c r="Y25" s="291"/>
      <c r="Z25" s="118" t="s">
        <v>151</v>
      </c>
      <c r="AA25" s="236"/>
      <c r="AB25" s="236" t="s">
        <v>147</v>
      </c>
      <c r="AC25" s="292" t="s">
        <v>201</v>
      </c>
      <c r="AD25" s="233"/>
      <c r="AE25" s="290">
        <v>41047</v>
      </c>
      <c r="AF25" s="291"/>
      <c r="AG25" s="118" t="s">
        <v>152</v>
      </c>
      <c r="AH25" s="236" t="s">
        <v>147</v>
      </c>
      <c r="AI25" s="236"/>
      <c r="AJ25" s="292" t="s">
        <v>201</v>
      </c>
      <c r="AK25" s="233"/>
      <c r="AL25" s="290">
        <v>41078</v>
      </c>
      <c r="AM25" s="291"/>
      <c r="AN25" s="118" t="s">
        <v>153</v>
      </c>
      <c r="AO25" s="236" t="s">
        <v>147</v>
      </c>
      <c r="AP25" s="236"/>
      <c r="AQ25" s="292" t="s">
        <v>201</v>
      </c>
      <c r="AR25" s="1"/>
      <c r="AS25" s="1"/>
      <c r="AT25" s="1"/>
      <c r="AU25" s="1"/>
      <c r="AV25" s="1"/>
    </row>
    <row r="26" spans="3:48" ht="15.5" x14ac:dyDescent="0.35">
      <c r="C26" s="290">
        <v>40927</v>
      </c>
      <c r="D26" s="291"/>
      <c r="E26" s="118" t="s">
        <v>152</v>
      </c>
      <c r="F26" s="236"/>
      <c r="G26" s="236" t="s">
        <v>201</v>
      </c>
      <c r="H26" s="292" t="s">
        <v>147</v>
      </c>
      <c r="I26" s="233"/>
      <c r="J26" s="290">
        <v>40958</v>
      </c>
      <c r="K26" s="291"/>
      <c r="L26" s="118" t="s">
        <v>153</v>
      </c>
      <c r="M26" s="236" t="s">
        <v>154</v>
      </c>
      <c r="N26" s="236" t="s">
        <v>154</v>
      </c>
      <c r="O26" s="292" t="s">
        <v>154</v>
      </c>
      <c r="P26" s="233"/>
      <c r="Q26" s="290">
        <v>40987</v>
      </c>
      <c r="R26" s="291"/>
      <c r="S26" s="118" t="s">
        <v>153</v>
      </c>
      <c r="T26" s="236" t="s">
        <v>201</v>
      </c>
      <c r="U26" s="236" t="s">
        <v>147</v>
      </c>
      <c r="V26" s="292"/>
      <c r="W26" s="233"/>
      <c r="X26" s="220">
        <v>41018</v>
      </c>
      <c r="Y26" s="227"/>
      <c r="Z26" s="310" t="s">
        <v>146</v>
      </c>
      <c r="AA26" s="222"/>
      <c r="AB26" s="222" t="s">
        <v>147</v>
      </c>
      <c r="AC26" s="243" t="s">
        <v>201</v>
      </c>
      <c r="AD26" s="233"/>
      <c r="AE26" s="290">
        <v>41048</v>
      </c>
      <c r="AF26" s="291"/>
      <c r="AG26" s="118" t="s">
        <v>155</v>
      </c>
      <c r="AH26" s="236"/>
      <c r="AI26" s="236" t="s">
        <v>147</v>
      </c>
      <c r="AJ26" s="292" t="s">
        <v>201</v>
      </c>
      <c r="AK26" s="233"/>
      <c r="AL26" s="290">
        <v>41079</v>
      </c>
      <c r="AM26" s="291"/>
      <c r="AN26" s="118" t="s">
        <v>156</v>
      </c>
      <c r="AO26" s="236" t="s">
        <v>164</v>
      </c>
      <c r="AP26" s="236"/>
      <c r="AQ26" s="292" t="s">
        <v>164</v>
      </c>
      <c r="AR26" s="1"/>
      <c r="AS26" s="1"/>
      <c r="AT26" s="1"/>
      <c r="AU26" s="1"/>
      <c r="AV26" s="1"/>
    </row>
    <row r="27" spans="3:48" ht="18.5" x14ac:dyDescent="0.45">
      <c r="C27" s="290">
        <v>40928</v>
      </c>
      <c r="D27" s="291"/>
      <c r="E27" s="118" t="s">
        <v>155</v>
      </c>
      <c r="F27" s="236" t="s">
        <v>147</v>
      </c>
      <c r="G27" s="236" t="s">
        <v>201</v>
      </c>
      <c r="H27" s="292"/>
      <c r="I27" s="233"/>
      <c r="J27" s="290">
        <v>40959</v>
      </c>
      <c r="K27" s="291"/>
      <c r="L27" s="118" t="s">
        <v>156</v>
      </c>
      <c r="M27" s="236" t="s">
        <v>154</v>
      </c>
      <c r="N27" s="236" t="s">
        <v>154</v>
      </c>
      <c r="O27" s="292" t="s">
        <v>154</v>
      </c>
      <c r="P27" s="233"/>
      <c r="Q27" s="290">
        <v>40988</v>
      </c>
      <c r="R27" s="291"/>
      <c r="S27" s="118" t="s">
        <v>156</v>
      </c>
      <c r="T27" s="236" t="s">
        <v>201</v>
      </c>
      <c r="U27" s="236" t="s">
        <v>147</v>
      </c>
      <c r="V27" s="292"/>
      <c r="W27" s="233"/>
      <c r="X27" s="290">
        <v>41019</v>
      </c>
      <c r="Y27" s="293"/>
      <c r="Z27" s="118" t="s">
        <v>152</v>
      </c>
      <c r="AA27" s="236" t="s">
        <v>201</v>
      </c>
      <c r="AB27" s="236" t="s">
        <v>147</v>
      </c>
      <c r="AC27" s="292"/>
      <c r="AD27" s="233"/>
      <c r="AE27" s="290">
        <v>41049</v>
      </c>
      <c r="AF27" s="293"/>
      <c r="AG27" s="118" t="s">
        <v>150</v>
      </c>
      <c r="AH27" s="236"/>
      <c r="AI27" s="236" t="s">
        <v>147</v>
      </c>
      <c r="AJ27" s="292" t="s">
        <v>201</v>
      </c>
      <c r="AK27" s="233"/>
      <c r="AL27" s="290">
        <v>41080</v>
      </c>
      <c r="AM27" s="293"/>
      <c r="AN27" s="118" t="s">
        <v>151</v>
      </c>
      <c r="AO27" s="236"/>
      <c r="AP27" s="236" t="s">
        <v>164</v>
      </c>
      <c r="AQ27" s="292" t="s">
        <v>164</v>
      </c>
      <c r="AR27" s="1"/>
      <c r="AS27" s="238" t="s">
        <v>181</v>
      </c>
      <c r="AT27" s="239"/>
      <c r="AU27" s="239"/>
      <c r="AV27" s="239"/>
    </row>
    <row r="28" spans="3:48" ht="15.5" x14ac:dyDescent="0.35">
      <c r="C28" s="290">
        <v>40929</v>
      </c>
      <c r="D28" s="291"/>
      <c r="E28" s="118" t="s">
        <v>150</v>
      </c>
      <c r="F28" s="236" t="s">
        <v>147</v>
      </c>
      <c r="G28" s="236" t="s">
        <v>201</v>
      </c>
      <c r="H28" s="292"/>
      <c r="I28" s="233"/>
      <c r="J28" s="290">
        <v>40960</v>
      </c>
      <c r="K28" s="291"/>
      <c r="L28" s="118" t="s">
        <v>151</v>
      </c>
      <c r="M28" s="236" t="s">
        <v>154</v>
      </c>
      <c r="N28" s="236" t="s">
        <v>154</v>
      </c>
      <c r="O28" s="292" t="s">
        <v>154</v>
      </c>
      <c r="P28" s="233"/>
      <c r="Q28" s="290">
        <v>40989</v>
      </c>
      <c r="R28" s="291"/>
      <c r="S28" s="118" t="s">
        <v>151</v>
      </c>
      <c r="T28" s="236" t="s">
        <v>201</v>
      </c>
      <c r="U28" s="236"/>
      <c r="V28" s="292" t="s">
        <v>147</v>
      </c>
      <c r="W28" s="233"/>
      <c r="X28" s="290">
        <v>41020</v>
      </c>
      <c r="Y28" s="291"/>
      <c r="Z28" s="118" t="s">
        <v>155</v>
      </c>
      <c r="AA28" s="236" t="s">
        <v>201</v>
      </c>
      <c r="AB28" s="236"/>
      <c r="AC28" s="292" t="s">
        <v>147</v>
      </c>
      <c r="AD28" s="233"/>
      <c r="AE28" s="290">
        <v>41050</v>
      </c>
      <c r="AF28" s="291"/>
      <c r="AG28" s="118" t="s">
        <v>153</v>
      </c>
      <c r="AH28" s="236" t="s">
        <v>201</v>
      </c>
      <c r="AI28" s="236" t="s">
        <v>147</v>
      </c>
      <c r="AJ28" s="292"/>
      <c r="AK28" s="233"/>
      <c r="AL28" s="220">
        <v>41081</v>
      </c>
      <c r="AM28" s="221"/>
      <c r="AN28" s="310" t="s">
        <v>146</v>
      </c>
      <c r="AO28" s="222"/>
      <c r="AP28" s="222" t="s">
        <v>164</v>
      </c>
      <c r="AQ28" s="243" t="s">
        <v>164</v>
      </c>
      <c r="AR28" s="1"/>
      <c r="AS28" s="1"/>
      <c r="AT28" s="1"/>
      <c r="AU28" s="1"/>
      <c r="AV28" s="1"/>
    </row>
    <row r="29" spans="3:48" ht="15.5" x14ac:dyDescent="0.35">
      <c r="C29" s="290">
        <v>40930</v>
      </c>
      <c r="D29" s="291"/>
      <c r="E29" s="118" t="s">
        <v>153</v>
      </c>
      <c r="F29" s="236" t="s">
        <v>147</v>
      </c>
      <c r="G29" s="236"/>
      <c r="H29" s="292" t="s">
        <v>201</v>
      </c>
      <c r="I29" s="233"/>
      <c r="J29" s="220">
        <v>40961</v>
      </c>
      <c r="K29" s="227"/>
      <c r="L29" s="329" t="s">
        <v>146</v>
      </c>
      <c r="M29" s="222" t="s">
        <v>147</v>
      </c>
      <c r="N29" s="222" t="s">
        <v>201</v>
      </c>
      <c r="O29" s="243"/>
      <c r="P29" s="233"/>
      <c r="Q29" s="220">
        <v>40990</v>
      </c>
      <c r="R29" s="227"/>
      <c r="S29" s="310" t="s">
        <v>146</v>
      </c>
      <c r="T29" s="222" t="s">
        <v>201</v>
      </c>
      <c r="U29" s="222"/>
      <c r="V29" s="243" t="s">
        <v>147</v>
      </c>
      <c r="W29" s="233"/>
      <c r="X29" s="290">
        <v>41021</v>
      </c>
      <c r="Y29" s="291"/>
      <c r="Z29" s="118" t="s">
        <v>150</v>
      </c>
      <c r="AA29" s="236" t="s">
        <v>201</v>
      </c>
      <c r="AB29" s="236"/>
      <c r="AC29" s="292" t="s">
        <v>147</v>
      </c>
      <c r="AD29" s="233"/>
      <c r="AE29" s="290">
        <v>41051</v>
      </c>
      <c r="AF29" s="291"/>
      <c r="AG29" s="118" t="s">
        <v>156</v>
      </c>
      <c r="AH29" s="236" t="s">
        <v>201</v>
      </c>
      <c r="AI29" s="236" t="s">
        <v>147</v>
      </c>
      <c r="AJ29" s="292"/>
      <c r="AK29" s="233"/>
      <c r="AL29" s="290">
        <v>41082</v>
      </c>
      <c r="AM29" s="291"/>
      <c r="AN29" s="118" t="s">
        <v>152</v>
      </c>
      <c r="AO29" s="236" t="s">
        <v>201</v>
      </c>
      <c r="AP29" s="236" t="s">
        <v>147</v>
      </c>
      <c r="AQ29" s="292"/>
      <c r="AR29" s="1"/>
      <c r="AS29" s="1"/>
      <c r="AT29" s="1"/>
      <c r="AU29" s="1"/>
      <c r="AV29" s="1"/>
    </row>
    <row r="30" spans="3:48" ht="15.5" x14ac:dyDescent="0.35">
      <c r="C30" s="290">
        <v>40931</v>
      </c>
      <c r="D30" s="291"/>
      <c r="E30" s="118" t="s">
        <v>156</v>
      </c>
      <c r="F30" s="236" t="s">
        <v>147</v>
      </c>
      <c r="G30" s="236"/>
      <c r="H30" s="292" t="s">
        <v>201</v>
      </c>
      <c r="I30" s="233"/>
      <c r="J30" s="290">
        <v>40962</v>
      </c>
      <c r="K30" s="291"/>
      <c r="L30" s="118" t="s">
        <v>152</v>
      </c>
      <c r="M30" s="236" t="s">
        <v>147</v>
      </c>
      <c r="N30" s="236"/>
      <c r="O30" s="292" t="s">
        <v>201</v>
      </c>
      <c r="P30" s="233"/>
      <c r="Q30" s="290">
        <v>40991</v>
      </c>
      <c r="R30" s="291"/>
      <c r="S30" s="118" t="s">
        <v>152</v>
      </c>
      <c r="T30" s="236"/>
      <c r="U30" s="236" t="s">
        <v>201</v>
      </c>
      <c r="V30" s="292" t="s">
        <v>147</v>
      </c>
      <c r="W30" s="233"/>
      <c r="X30" s="290">
        <v>41022</v>
      </c>
      <c r="Y30" s="291"/>
      <c r="Z30" s="118" t="s">
        <v>153</v>
      </c>
      <c r="AA30" s="236"/>
      <c r="AB30" s="236" t="s">
        <v>201</v>
      </c>
      <c r="AC30" s="292" t="s">
        <v>147</v>
      </c>
      <c r="AD30" s="233"/>
      <c r="AE30" s="290">
        <v>41052</v>
      </c>
      <c r="AF30" s="291"/>
      <c r="AG30" s="118" t="s">
        <v>151</v>
      </c>
      <c r="AH30" s="236" t="s">
        <v>201</v>
      </c>
      <c r="AI30" s="236"/>
      <c r="AJ30" s="292" t="s">
        <v>147</v>
      </c>
      <c r="AK30" s="233"/>
      <c r="AL30" s="290">
        <v>41083</v>
      </c>
      <c r="AM30" s="291"/>
      <c r="AN30" s="118" t="s">
        <v>155</v>
      </c>
      <c r="AO30" s="236" t="s">
        <v>201</v>
      </c>
      <c r="AP30" s="236"/>
      <c r="AQ30" s="292" t="s">
        <v>147</v>
      </c>
      <c r="AR30" s="1"/>
      <c r="AS30" s="1"/>
      <c r="AT30" s="1"/>
      <c r="AU30" s="1"/>
      <c r="AV30" s="1"/>
    </row>
    <row r="31" spans="3:48" ht="15.5" x14ac:dyDescent="0.35">
      <c r="C31" s="290">
        <v>40932</v>
      </c>
      <c r="D31" s="291"/>
      <c r="E31" s="118" t="s">
        <v>151</v>
      </c>
      <c r="F31" s="236"/>
      <c r="G31" s="236" t="s">
        <v>147</v>
      </c>
      <c r="H31" s="292" t="s">
        <v>201</v>
      </c>
      <c r="I31" s="233"/>
      <c r="J31" s="290">
        <v>40963</v>
      </c>
      <c r="K31" s="291"/>
      <c r="L31" s="118" t="s">
        <v>155</v>
      </c>
      <c r="M31" s="236"/>
      <c r="N31" s="236" t="s">
        <v>147</v>
      </c>
      <c r="O31" s="292" t="s">
        <v>201</v>
      </c>
      <c r="P31" s="233"/>
      <c r="Q31" s="290">
        <v>40992</v>
      </c>
      <c r="R31" s="291"/>
      <c r="S31" s="118" t="s">
        <v>155</v>
      </c>
      <c r="T31" s="236" t="s">
        <v>147</v>
      </c>
      <c r="U31" s="236" t="s">
        <v>201</v>
      </c>
      <c r="V31" s="292"/>
      <c r="W31" s="233"/>
      <c r="X31" s="290">
        <v>41023</v>
      </c>
      <c r="Y31" s="291"/>
      <c r="Z31" s="118" t="s">
        <v>156</v>
      </c>
      <c r="AA31" s="236"/>
      <c r="AB31" s="236" t="s">
        <v>201</v>
      </c>
      <c r="AC31" s="292" t="s">
        <v>147</v>
      </c>
      <c r="AD31" s="233"/>
      <c r="AE31" s="220">
        <v>41053</v>
      </c>
      <c r="AF31" s="227"/>
      <c r="AG31" s="310" t="s">
        <v>146</v>
      </c>
      <c r="AH31" s="222" t="s">
        <v>201</v>
      </c>
      <c r="AI31" s="222"/>
      <c r="AJ31" s="243" t="s">
        <v>147</v>
      </c>
      <c r="AK31" s="233"/>
      <c r="AL31" s="290">
        <v>41084</v>
      </c>
      <c r="AM31" s="291"/>
      <c r="AN31" s="118" t="s">
        <v>150</v>
      </c>
      <c r="AO31" s="236" t="s">
        <v>201</v>
      </c>
      <c r="AP31" s="236"/>
      <c r="AQ31" s="292" t="s">
        <v>147</v>
      </c>
      <c r="AR31" s="1"/>
      <c r="AS31" s="1"/>
      <c r="AT31" s="1"/>
      <c r="AU31" s="1"/>
      <c r="AV31" s="1"/>
    </row>
    <row r="32" spans="3:48" ht="15.5" x14ac:dyDescent="0.35">
      <c r="C32" s="220">
        <v>40933</v>
      </c>
      <c r="D32" s="227"/>
      <c r="E32" s="310" t="s">
        <v>146</v>
      </c>
      <c r="F32" s="222"/>
      <c r="G32" s="222" t="s">
        <v>147</v>
      </c>
      <c r="H32" s="243" t="s">
        <v>201</v>
      </c>
      <c r="I32" s="233"/>
      <c r="J32" s="290">
        <v>40964</v>
      </c>
      <c r="K32" s="291"/>
      <c r="L32" s="118" t="s">
        <v>150</v>
      </c>
      <c r="M32" s="236"/>
      <c r="N32" s="236" t="s">
        <v>147</v>
      </c>
      <c r="O32" s="292" t="s">
        <v>201</v>
      </c>
      <c r="P32" s="233"/>
      <c r="Q32" s="290">
        <v>40993</v>
      </c>
      <c r="R32" s="291"/>
      <c r="S32" s="118" t="s">
        <v>150</v>
      </c>
      <c r="T32" s="236" t="s">
        <v>147</v>
      </c>
      <c r="U32" s="236" t="s">
        <v>201</v>
      </c>
      <c r="V32" s="292"/>
      <c r="W32" s="233"/>
      <c r="X32" s="290">
        <v>41024</v>
      </c>
      <c r="Y32" s="291"/>
      <c r="Z32" s="118" t="s">
        <v>151</v>
      </c>
      <c r="AA32" s="236" t="s">
        <v>147</v>
      </c>
      <c r="AB32" s="236" t="s">
        <v>201</v>
      </c>
      <c r="AC32" s="292"/>
      <c r="AD32" s="233"/>
      <c r="AE32" s="290">
        <v>41054</v>
      </c>
      <c r="AF32" s="291"/>
      <c r="AG32" s="118" t="s">
        <v>152</v>
      </c>
      <c r="AH32" s="236"/>
      <c r="AI32" s="236" t="s">
        <v>201</v>
      </c>
      <c r="AJ32" s="292" t="s">
        <v>147</v>
      </c>
      <c r="AK32" s="233"/>
      <c r="AL32" s="290">
        <v>41085</v>
      </c>
      <c r="AM32" s="291"/>
      <c r="AN32" s="118" t="s">
        <v>153</v>
      </c>
      <c r="AO32" s="236"/>
      <c r="AP32" s="236" t="s">
        <v>201</v>
      </c>
      <c r="AQ32" s="292" t="s">
        <v>147</v>
      </c>
      <c r="AR32" s="1"/>
      <c r="AS32" s="1"/>
      <c r="AT32" s="1"/>
      <c r="AU32" s="1"/>
      <c r="AV32" s="1"/>
    </row>
    <row r="33" spans="3:48" ht="15.5" x14ac:dyDescent="0.35">
      <c r="C33" s="290">
        <v>40934</v>
      </c>
      <c r="D33" s="291"/>
      <c r="E33" s="118" t="s">
        <v>152</v>
      </c>
      <c r="F33" s="236" t="s">
        <v>201</v>
      </c>
      <c r="G33" s="236" t="s">
        <v>147</v>
      </c>
      <c r="H33" s="295"/>
      <c r="I33" s="233"/>
      <c r="J33" s="290">
        <v>40965</v>
      </c>
      <c r="K33" s="291"/>
      <c r="L33" s="118" t="s">
        <v>153</v>
      </c>
      <c r="M33" s="236" t="s">
        <v>201</v>
      </c>
      <c r="N33" s="236" t="s">
        <v>147</v>
      </c>
      <c r="O33" s="292"/>
      <c r="P33" s="233"/>
      <c r="Q33" s="290">
        <v>40994</v>
      </c>
      <c r="R33" s="291"/>
      <c r="S33" s="118" t="s">
        <v>153</v>
      </c>
      <c r="T33" s="236" t="s">
        <v>147</v>
      </c>
      <c r="U33" s="236"/>
      <c r="V33" s="292" t="s">
        <v>201</v>
      </c>
      <c r="W33" s="233"/>
      <c r="X33" s="220">
        <v>41025</v>
      </c>
      <c r="Y33" s="227"/>
      <c r="Z33" s="310" t="s">
        <v>146</v>
      </c>
      <c r="AA33" s="222" t="s">
        <v>147</v>
      </c>
      <c r="AB33" s="222" t="s">
        <v>201</v>
      </c>
      <c r="AC33" s="243"/>
      <c r="AD33" s="233"/>
      <c r="AE33" s="290">
        <v>41055</v>
      </c>
      <c r="AF33" s="291"/>
      <c r="AG33" s="118" t="s">
        <v>155</v>
      </c>
      <c r="AH33" s="236" t="s">
        <v>147</v>
      </c>
      <c r="AI33" s="236" t="s">
        <v>201</v>
      </c>
      <c r="AJ33" s="292"/>
      <c r="AK33" s="233"/>
      <c r="AL33" s="290">
        <v>41086</v>
      </c>
      <c r="AM33" s="291"/>
      <c r="AN33" s="118" t="s">
        <v>156</v>
      </c>
      <c r="AO33" s="236"/>
      <c r="AP33" s="236" t="s">
        <v>201</v>
      </c>
      <c r="AQ33" s="292" t="s">
        <v>147</v>
      </c>
      <c r="AR33" s="1"/>
      <c r="AS33" s="1"/>
      <c r="AT33" s="1"/>
      <c r="AU33" s="1"/>
      <c r="AV33" s="1"/>
    </row>
    <row r="34" spans="3:48" ht="15.5" x14ac:dyDescent="0.35">
      <c r="C34" s="290">
        <v>40935</v>
      </c>
      <c r="D34" s="291"/>
      <c r="E34" s="118" t="s">
        <v>155</v>
      </c>
      <c r="F34" s="236" t="s">
        <v>201</v>
      </c>
      <c r="G34" s="236"/>
      <c r="H34" s="292" t="s">
        <v>147</v>
      </c>
      <c r="I34" s="233"/>
      <c r="J34" s="290">
        <v>40966</v>
      </c>
      <c r="K34" s="291"/>
      <c r="L34" s="118" t="s">
        <v>156</v>
      </c>
      <c r="M34" s="236" t="s">
        <v>201</v>
      </c>
      <c r="N34" s="236" t="s">
        <v>147</v>
      </c>
      <c r="O34" s="292"/>
      <c r="P34" s="233"/>
      <c r="Q34" s="290">
        <v>40995</v>
      </c>
      <c r="R34" s="291"/>
      <c r="S34" s="118" t="s">
        <v>156</v>
      </c>
      <c r="T34" s="236" t="s">
        <v>147</v>
      </c>
      <c r="U34" s="236"/>
      <c r="V34" s="292" t="s">
        <v>201</v>
      </c>
      <c r="W34" s="233"/>
      <c r="X34" s="290">
        <v>41026</v>
      </c>
      <c r="Y34" s="293"/>
      <c r="Z34" s="118" t="s">
        <v>152</v>
      </c>
      <c r="AA34" s="236" t="s">
        <v>147</v>
      </c>
      <c r="AB34" s="236"/>
      <c r="AC34" s="292" t="s">
        <v>201</v>
      </c>
      <c r="AD34" s="233"/>
      <c r="AE34" s="290">
        <v>41056</v>
      </c>
      <c r="AF34" s="293"/>
      <c r="AG34" s="118" t="s">
        <v>150</v>
      </c>
      <c r="AH34" s="236" t="s">
        <v>147</v>
      </c>
      <c r="AI34" s="236" t="s">
        <v>201</v>
      </c>
      <c r="AJ34" s="292"/>
      <c r="AK34" s="233"/>
      <c r="AL34" s="290">
        <v>41087</v>
      </c>
      <c r="AM34" s="293"/>
      <c r="AN34" s="118" t="s">
        <v>151</v>
      </c>
      <c r="AO34" s="236" t="s">
        <v>147</v>
      </c>
      <c r="AP34" s="236" t="s">
        <v>201</v>
      </c>
      <c r="AQ34" s="292"/>
      <c r="AR34" s="1"/>
      <c r="AS34" s="1"/>
      <c r="AT34" s="1"/>
      <c r="AU34" s="1"/>
      <c r="AV34" s="1"/>
    </row>
    <row r="35" spans="3:48" ht="15.5" x14ac:dyDescent="0.35">
      <c r="C35" s="290">
        <v>40936</v>
      </c>
      <c r="D35" s="291"/>
      <c r="E35" s="118" t="s">
        <v>150</v>
      </c>
      <c r="F35" s="236" t="s">
        <v>201</v>
      </c>
      <c r="G35" s="236"/>
      <c r="H35" s="292" t="s">
        <v>147</v>
      </c>
      <c r="I35" s="233"/>
      <c r="J35" s="290">
        <v>40967</v>
      </c>
      <c r="K35" s="291"/>
      <c r="L35" s="118" t="s">
        <v>151</v>
      </c>
      <c r="M35" s="236" t="s">
        <v>201</v>
      </c>
      <c r="N35" s="236"/>
      <c r="O35" s="292" t="s">
        <v>147</v>
      </c>
      <c r="P35" s="233"/>
      <c r="Q35" s="290">
        <v>40996</v>
      </c>
      <c r="R35" s="291"/>
      <c r="S35" s="118" t="s">
        <v>151</v>
      </c>
      <c r="T35" s="236"/>
      <c r="U35" s="236" t="s">
        <v>147</v>
      </c>
      <c r="V35" s="292" t="s">
        <v>201</v>
      </c>
      <c r="W35" s="233"/>
      <c r="X35" s="290">
        <v>41027</v>
      </c>
      <c r="Y35" s="291"/>
      <c r="Z35" s="118" t="s">
        <v>155</v>
      </c>
      <c r="AA35" s="236"/>
      <c r="AB35" s="236" t="s">
        <v>147</v>
      </c>
      <c r="AC35" s="292" t="s">
        <v>201</v>
      </c>
      <c r="AD35" s="233"/>
      <c r="AE35" s="290">
        <v>41057</v>
      </c>
      <c r="AF35" s="291"/>
      <c r="AG35" s="118" t="s">
        <v>153</v>
      </c>
      <c r="AH35" s="236" t="s">
        <v>147</v>
      </c>
      <c r="AI35" s="236"/>
      <c r="AJ35" s="292" t="s">
        <v>201</v>
      </c>
      <c r="AK35" s="233"/>
      <c r="AL35" s="220">
        <v>41088</v>
      </c>
      <c r="AM35" s="227"/>
      <c r="AN35" s="310" t="s">
        <v>146</v>
      </c>
      <c r="AO35" s="222" t="s">
        <v>147</v>
      </c>
      <c r="AP35" s="222" t="s">
        <v>201</v>
      </c>
      <c r="AQ35" s="243"/>
      <c r="AR35" s="1"/>
      <c r="AS35" s="1"/>
      <c r="AT35" s="1"/>
      <c r="AU35" s="1"/>
      <c r="AV35" s="1"/>
    </row>
    <row r="36" spans="3:48" ht="15.5" x14ac:dyDescent="0.35">
      <c r="C36" s="290">
        <v>40937</v>
      </c>
      <c r="D36" s="291"/>
      <c r="E36" s="118" t="s">
        <v>153</v>
      </c>
      <c r="F36" s="236"/>
      <c r="G36" s="236" t="s">
        <v>201</v>
      </c>
      <c r="H36" s="292" t="s">
        <v>147</v>
      </c>
      <c r="I36" s="233"/>
      <c r="J36" s="290">
        <v>40968</v>
      </c>
      <c r="K36" s="293"/>
      <c r="L36" s="118"/>
      <c r="M36" s="236"/>
      <c r="N36" s="236"/>
      <c r="O36" s="292"/>
      <c r="P36" s="233"/>
      <c r="Q36" s="220">
        <v>40997</v>
      </c>
      <c r="R36" s="227"/>
      <c r="S36" s="310" t="s">
        <v>146</v>
      </c>
      <c r="T36" s="222"/>
      <c r="U36" s="222" t="s">
        <v>147</v>
      </c>
      <c r="V36" s="243" t="s">
        <v>201</v>
      </c>
      <c r="W36" s="233"/>
      <c r="X36" s="290">
        <v>41028</v>
      </c>
      <c r="Y36" s="291"/>
      <c r="Z36" s="118" t="s">
        <v>150</v>
      </c>
      <c r="AA36" s="236"/>
      <c r="AB36" s="236" t="s">
        <v>147</v>
      </c>
      <c r="AC36" s="292" t="s">
        <v>201</v>
      </c>
      <c r="AD36" s="233"/>
      <c r="AE36" s="290">
        <v>41058</v>
      </c>
      <c r="AF36" s="291"/>
      <c r="AG36" s="118" t="s">
        <v>156</v>
      </c>
      <c r="AH36" s="236" t="s">
        <v>147</v>
      </c>
      <c r="AI36" s="236"/>
      <c r="AJ36" s="292" t="s">
        <v>201</v>
      </c>
      <c r="AK36" s="233"/>
      <c r="AL36" s="290">
        <v>41089</v>
      </c>
      <c r="AM36" s="291"/>
      <c r="AN36" s="118" t="s">
        <v>152</v>
      </c>
      <c r="AO36" s="236" t="s">
        <v>147</v>
      </c>
      <c r="AP36" s="236"/>
      <c r="AQ36" s="292" t="s">
        <v>201</v>
      </c>
      <c r="AR36" s="1"/>
      <c r="AS36" s="1"/>
      <c r="AT36" s="1"/>
      <c r="AU36" s="1"/>
      <c r="AV36" s="1"/>
    </row>
    <row r="37" spans="3:48" ht="15.5" x14ac:dyDescent="0.35">
      <c r="C37" s="290">
        <v>40938</v>
      </c>
      <c r="D37" s="291" t="s">
        <v>127</v>
      </c>
      <c r="E37" s="118" t="s">
        <v>156</v>
      </c>
      <c r="F37" s="236"/>
      <c r="G37" s="236" t="s">
        <v>201</v>
      </c>
      <c r="H37" s="292" t="s">
        <v>147</v>
      </c>
      <c r="I37" s="233"/>
      <c r="J37" s="290"/>
      <c r="K37" s="291"/>
      <c r="L37" s="118"/>
      <c r="M37" s="236"/>
      <c r="N37" s="236"/>
      <c r="O37" s="292"/>
      <c r="P37" s="233"/>
      <c r="Q37" s="290">
        <v>40998</v>
      </c>
      <c r="R37" s="291"/>
      <c r="S37" s="118" t="s">
        <v>152</v>
      </c>
      <c r="T37" s="236" t="s">
        <v>201</v>
      </c>
      <c r="U37" s="236" t="s">
        <v>147</v>
      </c>
      <c r="V37" s="292"/>
      <c r="W37" s="233"/>
      <c r="X37" s="290">
        <v>41029</v>
      </c>
      <c r="Y37" s="291"/>
      <c r="Z37" s="118" t="s">
        <v>153</v>
      </c>
      <c r="AA37" s="236" t="s">
        <v>201</v>
      </c>
      <c r="AB37" s="236" t="s">
        <v>147</v>
      </c>
      <c r="AC37" s="292"/>
      <c r="AD37" s="233"/>
      <c r="AE37" s="290">
        <v>41059</v>
      </c>
      <c r="AF37" s="291"/>
      <c r="AG37" s="118" t="s">
        <v>151</v>
      </c>
      <c r="AH37" s="236"/>
      <c r="AI37" s="236" t="s">
        <v>147</v>
      </c>
      <c r="AJ37" s="292" t="s">
        <v>201</v>
      </c>
      <c r="AK37" s="233"/>
      <c r="AL37" s="290">
        <v>41090</v>
      </c>
      <c r="AM37" s="291"/>
      <c r="AN37" s="118" t="s">
        <v>155</v>
      </c>
      <c r="AO37" s="236"/>
      <c r="AP37" s="236" t="s">
        <v>147</v>
      </c>
      <c r="AQ37" s="292" t="s">
        <v>201</v>
      </c>
      <c r="AR37" s="1"/>
      <c r="AS37" s="1"/>
      <c r="AT37" s="1"/>
      <c r="AU37" s="1"/>
      <c r="AV37" s="1"/>
    </row>
    <row r="38" spans="3:48" ht="16" thickBot="1" x14ac:dyDescent="0.4">
      <c r="C38" s="296">
        <v>40939</v>
      </c>
      <c r="D38" s="297" t="s">
        <v>127</v>
      </c>
      <c r="E38" s="303" t="s">
        <v>151</v>
      </c>
      <c r="F38" s="301" t="s">
        <v>147</v>
      </c>
      <c r="G38" s="298" t="s">
        <v>201</v>
      </c>
      <c r="H38" s="299"/>
      <c r="I38" s="233"/>
      <c r="J38" s="296"/>
      <c r="K38" s="300"/>
      <c r="L38" s="303"/>
      <c r="M38" s="301"/>
      <c r="N38" s="301"/>
      <c r="O38" s="299"/>
      <c r="P38" s="233"/>
      <c r="Q38" s="296">
        <v>40999</v>
      </c>
      <c r="R38" s="297" t="s">
        <v>127</v>
      </c>
      <c r="S38" s="303" t="s">
        <v>155</v>
      </c>
      <c r="T38" s="301" t="s">
        <v>201</v>
      </c>
      <c r="U38" s="301"/>
      <c r="V38" s="299" t="s">
        <v>147</v>
      </c>
      <c r="W38" s="233"/>
      <c r="X38" s="296"/>
      <c r="Y38" s="300"/>
      <c r="Z38" s="303"/>
      <c r="AA38" s="303"/>
      <c r="AB38" s="303"/>
      <c r="AC38" s="304"/>
      <c r="AD38" s="233"/>
      <c r="AE38" s="228">
        <v>41060</v>
      </c>
      <c r="AF38" s="320" t="s">
        <v>127</v>
      </c>
      <c r="AG38" s="321" t="s">
        <v>146</v>
      </c>
      <c r="AH38" s="231"/>
      <c r="AI38" s="231" t="s">
        <v>147</v>
      </c>
      <c r="AJ38" s="245" t="s">
        <v>201</v>
      </c>
      <c r="AK38" s="233"/>
      <c r="AL38" s="296"/>
      <c r="AM38" s="300"/>
      <c r="AN38" s="303"/>
      <c r="AO38" s="303"/>
      <c r="AP38" s="303"/>
      <c r="AQ38" s="304"/>
      <c r="AR38" s="1"/>
      <c r="AS38" s="1"/>
      <c r="AT38" s="1"/>
      <c r="AU38" s="1"/>
      <c r="AV38" s="1"/>
    </row>
    <row r="39" spans="3:48" ht="15" thickBot="1" x14ac:dyDescent="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3:48" x14ac:dyDescent="0.35">
      <c r="C40" s="433" t="s">
        <v>128</v>
      </c>
      <c r="D40" s="434"/>
      <c r="E40" s="434"/>
      <c r="F40" s="434" t="s">
        <v>128</v>
      </c>
      <c r="G40" s="434"/>
      <c r="H40" s="435"/>
      <c r="I40" s="246"/>
      <c r="J40" s="433" t="s">
        <v>129</v>
      </c>
      <c r="K40" s="434"/>
      <c r="L40" s="434"/>
      <c r="M40" s="434" t="s">
        <v>129</v>
      </c>
      <c r="N40" s="434"/>
      <c r="O40" s="435"/>
      <c r="P40" s="246"/>
      <c r="Q40" s="433" t="s">
        <v>130</v>
      </c>
      <c r="R40" s="434"/>
      <c r="S40" s="434"/>
      <c r="T40" s="434" t="s">
        <v>130</v>
      </c>
      <c r="U40" s="434"/>
      <c r="V40" s="435"/>
      <c r="W40" s="246"/>
      <c r="X40" s="433" t="s">
        <v>131</v>
      </c>
      <c r="Y40" s="434"/>
      <c r="Z40" s="434"/>
      <c r="AA40" s="434" t="s">
        <v>131</v>
      </c>
      <c r="AB40" s="434"/>
      <c r="AC40" s="435"/>
      <c r="AD40" s="246"/>
      <c r="AE40" s="433" t="s">
        <v>132</v>
      </c>
      <c r="AF40" s="434"/>
      <c r="AG40" s="434"/>
      <c r="AH40" s="434" t="s">
        <v>132</v>
      </c>
      <c r="AI40" s="434"/>
      <c r="AJ40" s="435"/>
      <c r="AK40" s="246"/>
      <c r="AL40" s="433" t="s">
        <v>133</v>
      </c>
      <c r="AM40" s="434"/>
      <c r="AN40" s="434"/>
      <c r="AO40" s="434" t="s">
        <v>133</v>
      </c>
      <c r="AP40" s="434"/>
      <c r="AQ40" s="435"/>
      <c r="AR40" s="1"/>
      <c r="AS40" s="1"/>
      <c r="AT40" s="1"/>
      <c r="AU40" s="1"/>
      <c r="AV40" s="1"/>
    </row>
    <row r="41" spans="3:48" ht="16" thickBot="1" x14ac:dyDescent="0.4">
      <c r="C41" s="311"/>
      <c r="D41" s="29"/>
      <c r="E41" s="312"/>
      <c r="F41" s="30" t="s">
        <v>122</v>
      </c>
      <c r="G41" s="30" t="s">
        <v>123</v>
      </c>
      <c r="H41" s="257" t="s">
        <v>124</v>
      </c>
      <c r="I41" s="155"/>
      <c r="J41" s="311"/>
      <c r="K41" s="29"/>
      <c r="L41" s="312"/>
      <c r="M41" s="30" t="s">
        <v>122</v>
      </c>
      <c r="N41" s="30" t="s">
        <v>123</v>
      </c>
      <c r="O41" s="31" t="s">
        <v>124</v>
      </c>
      <c r="P41" s="155"/>
      <c r="Q41" s="311"/>
      <c r="R41" s="29"/>
      <c r="S41" s="312"/>
      <c r="T41" s="256" t="s">
        <v>122</v>
      </c>
      <c r="U41" s="256" t="s">
        <v>123</v>
      </c>
      <c r="V41" s="257" t="s">
        <v>124</v>
      </c>
      <c r="W41" s="155"/>
      <c r="X41" s="311"/>
      <c r="Y41" s="29"/>
      <c r="Z41" s="312"/>
      <c r="AA41" s="256" t="s">
        <v>122</v>
      </c>
      <c r="AB41" s="30" t="s">
        <v>123</v>
      </c>
      <c r="AC41" s="31" t="s">
        <v>124</v>
      </c>
      <c r="AD41" s="155"/>
      <c r="AE41" s="316"/>
      <c r="AF41" s="317"/>
      <c r="AG41" s="312"/>
      <c r="AH41" s="256" t="s">
        <v>122</v>
      </c>
      <c r="AI41" s="256" t="s">
        <v>123</v>
      </c>
      <c r="AJ41" s="257" t="s">
        <v>124</v>
      </c>
      <c r="AK41" s="155"/>
      <c r="AL41" s="316"/>
      <c r="AM41" s="317"/>
      <c r="AN41" s="312"/>
      <c r="AO41" s="256" t="s">
        <v>122</v>
      </c>
      <c r="AP41" s="256" t="s">
        <v>123</v>
      </c>
      <c r="AQ41" s="257" t="s">
        <v>124</v>
      </c>
      <c r="AR41" s="155"/>
      <c r="AS41" s="1"/>
      <c r="AT41" s="1"/>
      <c r="AU41" s="1"/>
      <c r="AV41" s="1"/>
    </row>
    <row r="42" spans="3:48" ht="15.5" x14ac:dyDescent="0.35">
      <c r="C42" s="284">
        <v>41091</v>
      </c>
      <c r="D42" s="285"/>
      <c r="E42" s="309" t="s">
        <v>150</v>
      </c>
      <c r="F42" s="286"/>
      <c r="G42" s="289" t="s">
        <v>147</v>
      </c>
      <c r="H42" s="287" t="s">
        <v>201</v>
      </c>
      <c r="I42" s="268"/>
      <c r="J42" s="284">
        <v>41122</v>
      </c>
      <c r="K42" s="285"/>
      <c r="L42" s="309" t="s">
        <v>151</v>
      </c>
      <c r="M42" s="286" t="s">
        <v>154</v>
      </c>
      <c r="N42" s="289" t="s">
        <v>154</v>
      </c>
      <c r="O42" s="287" t="s">
        <v>154</v>
      </c>
      <c r="P42" s="268"/>
      <c r="Q42" s="284">
        <v>41153</v>
      </c>
      <c r="R42" s="285"/>
      <c r="S42" s="309" t="s">
        <v>155</v>
      </c>
      <c r="T42" s="370"/>
      <c r="U42" s="370" t="s">
        <v>147</v>
      </c>
      <c r="V42" s="287" t="s">
        <v>201</v>
      </c>
      <c r="W42" s="268"/>
      <c r="X42" s="284">
        <v>41183</v>
      </c>
      <c r="Y42" s="285"/>
      <c r="Z42" s="309" t="s">
        <v>153</v>
      </c>
      <c r="AA42" s="370" t="s">
        <v>147</v>
      </c>
      <c r="AB42" s="289"/>
      <c r="AC42" s="287" t="s">
        <v>201</v>
      </c>
      <c r="AD42" s="268"/>
      <c r="AE42" s="313">
        <v>41214</v>
      </c>
      <c r="AF42" s="314"/>
      <c r="AG42" s="315" t="s">
        <v>146</v>
      </c>
      <c r="AH42" s="307" t="s">
        <v>147</v>
      </c>
      <c r="AI42" s="307" t="s">
        <v>201</v>
      </c>
      <c r="AJ42" s="244"/>
      <c r="AK42" s="268"/>
      <c r="AL42" s="368">
        <v>41244</v>
      </c>
      <c r="AM42" s="369"/>
      <c r="AN42" s="309" t="s">
        <v>155</v>
      </c>
      <c r="AO42" s="370" t="s">
        <v>147</v>
      </c>
      <c r="AP42" s="370" t="s">
        <v>201</v>
      </c>
      <c r="AQ42" s="287"/>
      <c r="AR42" s="1"/>
      <c r="AS42" s="1"/>
      <c r="AT42" s="1"/>
      <c r="AU42" s="1"/>
      <c r="AV42" s="1"/>
    </row>
    <row r="43" spans="3:48" ht="15.5" x14ac:dyDescent="0.35">
      <c r="C43" s="290">
        <v>41092</v>
      </c>
      <c r="D43" s="291"/>
      <c r="E43" s="118" t="s">
        <v>153</v>
      </c>
      <c r="F43" s="236" t="s">
        <v>201</v>
      </c>
      <c r="G43" s="236" t="s">
        <v>147</v>
      </c>
      <c r="H43" s="292"/>
      <c r="I43" s="268"/>
      <c r="J43" s="220">
        <v>41123</v>
      </c>
      <c r="K43" s="227"/>
      <c r="L43" s="310" t="s">
        <v>146</v>
      </c>
      <c r="M43" s="222"/>
      <c r="N43" s="222" t="s">
        <v>147</v>
      </c>
      <c r="O43" s="243" t="s">
        <v>201</v>
      </c>
      <c r="P43" s="268"/>
      <c r="Q43" s="290">
        <v>41154</v>
      </c>
      <c r="R43" s="291"/>
      <c r="S43" s="118" t="s">
        <v>150</v>
      </c>
      <c r="T43" s="236"/>
      <c r="U43" s="236" t="s">
        <v>147</v>
      </c>
      <c r="V43" s="292" t="s">
        <v>201</v>
      </c>
      <c r="W43" s="268"/>
      <c r="X43" s="290">
        <v>41184</v>
      </c>
      <c r="Y43" s="291"/>
      <c r="Z43" s="118" t="s">
        <v>156</v>
      </c>
      <c r="AA43" s="236" t="s">
        <v>147</v>
      </c>
      <c r="AB43" s="236"/>
      <c r="AC43" s="292" t="s">
        <v>201</v>
      </c>
      <c r="AD43" s="268"/>
      <c r="AE43" s="290">
        <v>41215</v>
      </c>
      <c r="AF43" s="291"/>
      <c r="AG43" s="118" t="s">
        <v>152</v>
      </c>
      <c r="AH43" s="236" t="s">
        <v>147</v>
      </c>
      <c r="AI43" s="236"/>
      <c r="AJ43" s="292" t="s">
        <v>201</v>
      </c>
      <c r="AK43" s="268"/>
      <c r="AL43" s="290">
        <v>41245</v>
      </c>
      <c r="AM43" s="291"/>
      <c r="AN43" s="118" t="s">
        <v>150</v>
      </c>
      <c r="AO43" s="236" t="s">
        <v>147</v>
      </c>
      <c r="AP43" s="236" t="s">
        <v>201</v>
      </c>
      <c r="AQ43" s="292"/>
      <c r="AR43" s="1"/>
      <c r="AS43" s="1"/>
      <c r="AT43" s="1"/>
      <c r="AU43" s="1"/>
      <c r="AV43" s="1"/>
    </row>
    <row r="44" spans="3:48" ht="15.5" x14ac:dyDescent="0.35">
      <c r="C44" s="290">
        <v>41093</v>
      </c>
      <c r="D44" s="291"/>
      <c r="E44" s="118" t="s">
        <v>156</v>
      </c>
      <c r="F44" s="236" t="s">
        <v>201</v>
      </c>
      <c r="G44" s="236" t="s">
        <v>147</v>
      </c>
      <c r="H44" s="292"/>
      <c r="I44" s="268"/>
      <c r="J44" s="290">
        <v>41124</v>
      </c>
      <c r="K44" s="291"/>
      <c r="L44" s="118" t="s">
        <v>152</v>
      </c>
      <c r="M44" s="236" t="s">
        <v>201</v>
      </c>
      <c r="N44" s="236" t="s">
        <v>147</v>
      </c>
      <c r="O44" s="292"/>
      <c r="P44" s="268"/>
      <c r="Q44" s="290">
        <v>41155</v>
      </c>
      <c r="R44" s="291"/>
      <c r="S44" s="118" t="s">
        <v>153</v>
      </c>
      <c r="T44" s="236" t="s">
        <v>201</v>
      </c>
      <c r="U44" s="236" t="s">
        <v>147</v>
      </c>
      <c r="V44" s="292"/>
      <c r="W44" s="268"/>
      <c r="X44" s="290">
        <v>41185</v>
      </c>
      <c r="Y44" s="291"/>
      <c r="Z44" s="118" t="s">
        <v>151</v>
      </c>
      <c r="AA44" s="236"/>
      <c r="AB44" s="236" t="s">
        <v>147</v>
      </c>
      <c r="AC44" s="292" t="s">
        <v>201</v>
      </c>
      <c r="AD44" s="268"/>
      <c r="AE44" s="290">
        <v>41216</v>
      </c>
      <c r="AF44" s="291"/>
      <c r="AG44" s="118" t="s">
        <v>155</v>
      </c>
      <c r="AH44" s="236"/>
      <c r="AI44" s="236" t="s">
        <v>147</v>
      </c>
      <c r="AJ44" s="292" t="s">
        <v>201</v>
      </c>
      <c r="AK44" s="268"/>
      <c r="AL44" s="290">
        <v>41246</v>
      </c>
      <c r="AM44" s="291"/>
      <c r="AN44" s="118" t="s">
        <v>153</v>
      </c>
      <c r="AO44" s="236" t="s">
        <v>147</v>
      </c>
      <c r="AP44" s="236"/>
      <c r="AQ44" s="292" t="s">
        <v>201</v>
      </c>
      <c r="AR44" s="1"/>
      <c r="AS44" s="1"/>
      <c r="AT44" s="1"/>
      <c r="AU44" s="1"/>
      <c r="AV44" s="1"/>
    </row>
    <row r="45" spans="3:48" ht="15.5" x14ac:dyDescent="0.35">
      <c r="C45" s="290">
        <v>41094</v>
      </c>
      <c r="D45" s="291"/>
      <c r="E45" s="118" t="s">
        <v>151</v>
      </c>
      <c r="F45" s="236" t="s">
        <v>201</v>
      </c>
      <c r="G45" s="236"/>
      <c r="H45" s="292" t="s">
        <v>147</v>
      </c>
      <c r="I45" s="268"/>
      <c r="J45" s="290">
        <v>41125</v>
      </c>
      <c r="K45" s="291"/>
      <c r="L45" s="118" t="s">
        <v>155</v>
      </c>
      <c r="M45" s="236" t="s">
        <v>201</v>
      </c>
      <c r="N45" s="236"/>
      <c r="O45" s="292" t="s">
        <v>147</v>
      </c>
      <c r="P45" s="268"/>
      <c r="Q45" s="290">
        <v>41156</v>
      </c>
      <c r="R45" s="291"/>
      <c r="S45" s="118" t="s">
        <v>156</v>
      </c>
      <c r="T45" s="236" t="s">
        <v>201</v>
      </c>
      <c r="U45" s="236" t="s">
        <v>147</v>
      </c>
      <c r="V45" s="292"/>
      <c r="W45" s="268"/>
      <c r="X45" s="220">
        <v>41186</v>
      </c>
      <c r="Y45" s="227"/>
      <c r="Z45" s="310" t="s">
        <v>146</v>
      </c>
      <c r="AA45" s="222"/>
      <c r="AB45" s="222" t="s">
        <v>147</v>
      </c>
      <c r="AC45" s="243" t="s">
        <v>201</v>
      </c>
      <c r="AD45" s="268"/>
      <c r="AE45" s="290">
        <v>41217</v>
      </c>
      <c r="AF45" s="291"/>
      <c r="AG45" s="118" t="s">
        <v>150</v>
      </c>
      <c r="AH45" s="236"/>
      <c r="AI45" s="236" t="s">
        <v>147</v>
      </c>
      <c r="AJ45" s="292" t="s">
        <v>201</v>
      </c>
      <c r="AK45" s="268"/>
      <c r="AL45" s="290">
        <v>41247</v>
      </c>
      <c r="AM45" s="291"/>
      <c r="AN45" s="118" t="s">
        <v>156</v>
      </c>
      <c r="AO45" s="236" t="s">
        <v>147</v>
      </c>
      <c r="AP45" s="236"/>
      <c r="AQ45" s="292" t="s">
        <v>201</v>
      </c>
      <c r="AR45" s="1"/>
      <c r="AS45" s="1"/>
      <c r="AT45" s="1"/>
      <c r="AU45" s="1"/>
      <c r="AV45" s="1"/>
    </row>
    <row r="46" spans="3:48" ht="15.5" x14ac:dyDescent="0.35">
      <c r="C46" s="220">
        <v>41095</v>
      </c>
      <c r="D46" s="227"/>
      <c r="E46" s="310" t="s">
        <v>146</v>
      </c>
      <c r="F46" s="222" t="s">
        <v>201</v>
      </c>
      <c r="G46" s="222"/>
      <c r="H46" s="243" t="s">
        <v>147</v>
      </c>
      <c r="I46" s="268"/>
      <c r="J46" s="290">
        <v>41126</v>
      </c>
      <c r="K46" s="291"/>
      <c r="L46" s="118" t="s">
        <v>150</v>
      </c>
      <c r="M46" s="236" t="s">
        <v>201</v>
      </c>
      <c r="N46" s="236"/>
      <c r="O46" s="292" t="s">
        <v>147</v>
      </c>
      <c r="P46" s="268"/>
      <c r="Q46" s="290">
        <v>41157</v>
      </c>
      <c r="R46" s="291"/>
      <c r="S46" s="118" t="s">
        <v>151</v>
      </c>
      <c r="T46" s="236" t="s">
        <v>201</v>
      </c>
      <c r="U46" s="236"/>
      <c r="V46" s="292" t="s">
        <v>147</v>
      </c>
      <c r="W46" s="268"/>
      <c r="X46" s="290">
        <v>41187</v>
      </c>
      <c r="Y46" s="291"/>
      <c r="Z46" s="118" t="s">
        <v>152</v>
      </c>
      <c r="AA46" s="236" t="s">
        <v>201</v>
      </c>
      <c r="AB46" s="236" t="s">
        <v>147</v>
      </c>
      <c r="AC46" s="292"/>
      <c r="AD46" s="268"/>
      <c r="AE46" s="290">
        <v>41218</v>
      </c>
      <c r="AF46" s="291"/>
      <c r="AG46" s="118" t="s">
        <v>153</v>
      </c>
      <c r="AH46" s="236" t="s">
        <v>201</v>
      </c>
      <c r="AI46" s="236" t="s">
        <v>147</v>
      </c>
      <c r="AJ46" s="292"/>
      <c r="AK46" s="268"/>
      <c r="AL46" s="290">
        <v>41248</v>
      </c>
      <c r="AM46" s="291"/>
      <c r="AN46" s="118" t="s">
        <v>151</v>
      </c>
      <c r="AO46" s="236"/>
      <c r="AP46" s="236" t="s">
        <v>147</v>
      </c>
      <c r="AQ46" s="292" t="s">
        <v>201</v>
      </c>
      <c r="AR46" s="1"/>
      <c r="AS46" s="1"/>
      <c r="AT46" s="1"/>
      <c r="AU46" s="1"/>
      <c r="AV46" s="1"/>
    </row>
    <row r="47" spans="3:48" ht="15.5" x14ac:dyDescent="0.35">
      <c r="C47" s="290">
        <v>41096</v>
      </c>
      <c r="D47" s="293"/>
      <c r="E47" s="118" t="s">
        <v>152</v>
      </c>
      <c r="F47" s="236" t="s">
        <v>154</v>
      </c>
      <c r="G47" s="236" t="s">
        <v>154</v>
      </c>
      <c r="H47" s="292" t="s">
        <v>154</v>
      </c>
      <c r="I47" s="268"/>
      <c r="J47" s="290">
        <v>41127</v>
      </c>
      <c r="K47" s="293"/>
      <c r="L47" s="118" t="s">
        <v>153</v>
      </c>
      <c r="M47" s="236"/>
      <c r="N47" s="236" t="s">
        <v>201</v>
      </c>
      <c r="O47" s="292" t="s">
        <v>147</v>
      </c>
      <c r="P47" s="268"/>
      <c r="Q47" s="220">
        <v>41158</v>
      </c>
      <c r="R47" s="227"/>
      <c r="S47" s="310" t="s">
        <v>146</v>
      </c>
      <c r="T47" s="222" t="s">
        <v>201</v>
      </c>
      <c r="U47" s="222"/>
      <c r="V47" s="243" t="s">
        <v>147</v>
      </c>
      <c r="W47" s="268"/>
      <c r="X47" s="290">
        <v>41188</v>
      </c>
      <c r="Y47" s="293"/>
      <c r="Z47" s="118" t="s">
        <v>155</v>
      </c>
      <c r="AA47" s="236" t="s">
        <v>201</v>
      </c>
      <c r="AB47" s="236"/>
      <c r="AC47" s="292" t="s">
        <v>147</v>
      </c>
      <c r="AD47" s="268"/>
      <c r="AE47" s="290">
        <v>41219</v>
      </c>
      <c r="AF47" s="293"/>
      <c r="AG47" s="118" t="s">
        <v>156</v>
      </c>
      <c r="AH47" s="236" t="s">
        <v>201</v>
      </c>
      <c r="AI47" s="236" t="s">
        <v>147</v>
      </c>
      <c r="AJ47" s="292"/>
      <c r="AK47" s="268"/>
      <c r="AL47" s="220">
        <v>41249</v>
      </c>
      <c r="AM47" s="227"/>
      <c r="AN47" s="310" t="s">
        <v>146</v>
      </c>
      <c r="AO47" s="222"/>
      <c r="AP47" s="222" t="s">
        <v>147</v>
      </c>
      <c r="AQ47" s="243" t="s">
        <v>201</v>
      </c>
      <c r="AR47" s="1"/>
      <c r="AS47" s="1"/>
      <c r="AT47" s="1"/>
      <c r="AU47" s="1"/>
      <c r="AV47" s="1"/>
    </row>
    <row r="48" spans="3:48" ht="15.5" x14ac:dyDescent="0.35">
      <c r="C48" s="290">
        <v>41097</v>
      </c>
      <c r="D48" s="291"/>
      <c r="E48" s="118" t="s">
        <v>155</v>
      </c>
      <c r="F48" s="236" t="s">
        <v>154</v>
      </c>
      <c r="G48" s="236" t="s">
        <v>154</v>
      </c>
      <c r="H48" s="292" t="s">
        <v>154</v>
      </c>
      <c r="I48" s="268"/>
      <c r="J48" s="290">
        <v>41128</v>
      </c>
      <c r="K48" s="291"/>
      <c r="L48" s="118" t="s">
        <v>156</v>
      </c>
      <c r="M48" s="236"/>
      <c r="N48" s="236" t="s">
        <v>201</v>
      </c>
      <c r="O48" s="292" t="s">
        <v>147</v>
      </c>
      <c r="P48" s="268"/>
      <c r="Q48" s="290">
        <v>41159</v>
      </c>
      <c r="R48" s="291"/>
      <c r="S48" s="118" t="s">
        <v>152</v>
      </c>
      <c r="T48" s="236"/>
      <c r="U48" s="236" t="s">
        <v>201</v>
      </c>
      <c r="V48" s="292" t="s">
        <v>147</v>
      </c>
      <c r="W48" s="268"/>
      <c r="X48" s="290">
        <v>41189</v>
      </c>
      <c r="Y48" s="291"/>
      <c r="Z48" s="118" t="s">
        <v>150</v>
      </c>
      <c r="AA48" s="236" t="s">
        <v>201</v>
      </c>
      <c r="AB48" s="236"/>
      <c r="AC48" s="292" t="s">
        <v>147</v>
      </c>
      <c r="AD48" s="268"/>
      <c r="AE48" s="290">
        <v>41220</v>
      </c>
      <c r="AF48" s="291"/>
      <c r="AG48" s="118" t="s">
        <v>151</v>
      </c>
      <c r="AH48" s="236" t="s">
        <v>201</v>
      </c>
      <c r="AI48" s="236"/>
      <c r="AJ48" s="292" t="s">
        <v>147</v>
      </c>
      <c r="AK48" s="268"/>
      <c r="AL48" s="290">
        <v>41250</v>
      </c>
      <c r="AM48" s="291"/>
      <c r="AN48" s="118" t="s">
        <v>152</v>
      </c>
      <c r="AO48" s="236" t="s">
        <v>201</v>
      </c>
      <c r="AP48" s="236" t="s">
        <v>147</v>
      </c>
      <c r="AQ48" s="292"/>
      <c r="AR48" s="1"/>
      <c r="AS48" s="1"/>
      <c r="AT48" s="1"/>
      <c r="AU48" s="1"/>
      <c r="AV48" s="1"/>
    </row>
    <row r="49" spans="3:48" ht="15.5" x14ac:dyDescent="0.35">
      <c r="C49" s="290">
        <v>41098</v>
      </c>
      <c r="D49" s="291"/>
      <c r="E49" s="118" t="s">
        <v>150</v>
      </c>
      <c r="F49" s="236" t="s">
        <v>154</v>
      </c>
      <c r="G49" s="236" t="s">
        <v>154</v>
      </c>
      <c r="H49" s="292" t="s">
        <v>154</v>
      </c>
      <c r="I49" s="268"/>
      <c r="J49" s="290">
        <v>41129</v>
      </c>
      <c r="K49" s="291"/>
      <c r="L49" s="118" t="s">
        <v>151</v>
      </c>
      <c r="M49" s="236" t="s">
        <v>147</v>
      </c>
      <c r="N49" s="236" t="s">
        <v>201</v>
      </c>
      <c r="O49" s="292"/>
      <c r="P49" s="268"/>
      <c r="Q49" s="290">
        <v>41160</v>
      </c>
      <c r="R49" s="291"/>
      <c r="S49" s="118" t="s">
        <v>155</v>
      </c>
      <c r="T49" s="236" t="s">
        <v>147</v>
      </c>
      <c r="U49" s="236" t="s">
        <v>201</v>
      </c>
      <c r="V49" s="292"/>
      <c r="W49" s="268"/>
      <c r="X49" s="290">
        <v>41190</v>
      </c>
      <c r="Y49" s="291"/>
      <c r="Z49" s="118" t="s">
        <v>153</v>
      </c>
      <c r="AA49" s="236"/>
      <c r="AB49" s="236" t="s">
        <v>201</v>
      </c>
      <c r="AC49" s="292" t="s">
        <v>147</v>
      </c>
      <c r="AD49" s="268"/>
      <c r="AE49" s="220">
        <v>41221</v>
      </c>
      <c r="AF49" s="227"/>
      <c r="AG49" s="310" t="s">
        <v>146</v>
      </c>
      <c r="AH49" s="222" t="s">
        <v>201</v>
      </c>
      <c r="AI49" s="222"/>
      <c r="AJ49" s="243" t="s">
        <v>147</v>
      </c>
      <c r="AK49" s="268"/>
      <c r="AL49" s="290">
        <v>41251</v>
      </c>
      <c r="AM49" s="291"/>
      <c r="AN49" s="118" t="s">
        <v>155</v>
      </c>
      <c r="AO49" s="236" t="s">
        <v>201</v>
      </c>
      <c r="AP49" s="236"/>
      <c r="AQ49" s="292" t="s">
        <v>147</v>
      </c>
      <c r="AR49" s="1"/>
      <c r="AS49" s="1"/>
      <c r="AT49" s="1"/>
      <c r="AU49" s="1"/>
      <c r="AV49" s="1"/>
    </row>
    <row r="50" spans="3:48" ht="15.5" x14ac:dyDescent="0.35">
      <c r="C50" s="290">
        <v>41099</v>
      </c>
      <c r="D50" s="291"/>
      <c r="E50" s="118" t="s">
        <v>153</v>
      </c>
      <c r="F50" s="236" t="s">
        <v>154</v>
      </c>
      <c r="G50" s="236" t="s">
        <v>154</v>
      </c>
      <c r="H50" s="292" t="s">
        <v>154</v>
      </c>
      <c r="I50" s="268"/>
      <c r="J50" s="220">
        <v>41130</v>
      </c>
      <c r="K50" s="227"/>
      <c r="L50" s="310" t="s">
        <v>146</v>
      </c>
      <c r="M50" s="222" t="s">
        <v>147</v>
      </c>
      <c r="N50" s="222" t="s">
        <v>201</v>
      </c>
      <c r="O50" s="243"/>
      <c r="P50" s="268"/>
      <c r="Q50" s="290">
        <v>41161</v>
      </c>
      <c r="R50" s="291"/>
      <c r="S50" s="118" t="s">
        <v>150</v>
      </c>
      <c r="T50" s="236" t="s">
        <v>147</v>
      </c>
      <c r="U50" s="236" t="s">
        <v>201</v>
      </c>
      <c r="V50" s="292"/>
      <c r="W50" s="268"/>
      <c r="X50" s="290">
        <v>41191</v>
      </c>
      <c r="Y50" s="291"/>
      <c r="Z50" s="118" t="s">
        <v>156</v>
      </c>
      <c r="AA50" s="236"/>
      <c r="AB50" s="236" t="s">
        <v>201</v>
      </c>
      <c r="AC50" s="292" t="s">
        <v>147</v>
      </c>
      <c r="AD50" s="268"/>
      <c r="AE50" s="290">
        <v>41222</v>
      </c>
      <c r="AF50" s="291"/>
      <c r="AG50" s="118" t="s">
        <v>152</v>
      </c>
      <c r="AH50" s="236"/>
      <c r="AI50" s="236" t="s">
        <v>201</v>
      </c>
      <c r="AJ50" s="292" t="s">
        <v>147</v>
      </c>
      <c r="AK50" s="268"/>
      <c r="AL50" s="290">
        <v>41252</v>
      </c>
      <c r="AM50" s="291"/>
      <c r="AN50" s="118" t="s">
        <v>150</v>
      </c>
      <c r="AO50" s="236" t="s">
        <v>201</v>
      </c>
      <c r="AP50" s="236"/>
      <c r="AQ50" s="292" t="s">
        <v>147</v>
      </c>
      <c r="AR50" s="1"/>
      <c r="AS50" s="1"/>
      <c r="AT50" s="1"/>
      <c r="AU50" s="1"/>
      <c r="AV50" s="1"/>
    </row>
    <row r="51" spans="3:48" ht="15.5" x14ac:dyDescent="0.35">
      <c r="C51" s="290">
        <v>41100</v>
      </c>
      <c r="D51" s="291"/>
      <c r="E51" s="118" t="s">
        <v>156</v>
      </c>
      <c r="F51" s="236" t="s">
        <v>154</v>
      </c>
      <c r="G51" s="236" t="s">
        <v>154</v>
      </c>
      <c r="H51" s="292" t="s">
        <v>154</v>
      </c>
      <c r="I51" s="268"/>
      <c r="J51" s="290">
        <v>41131</v>
      </c>
      <c r="K51" s="291"/>
      <c r="L51" s="118" t="s">
        <v>152</v>
      </c>
      <c r="M51" s="236" t="s">
        <v>147</v>
      </c>
      <c r="N51" s="236"/>
      <c r="O51" s="292" t="s">
        <v>201</v>
      </c>
      <c r="P51" s="268"/>
      <c r="Q51" s="290">
        <v>41162</v>
      </c>
      <c r="R51" s="291"/>
      <c r="S51" s="118" t="s">
        <v>153</v>
      </c>
      <c r="T51" s="236" t="s">
        <v>147</v>
      </c>
      <c r="U51" s="236"/>
      <c r="V51" s="292" t="s">
        <v>201</v>
      </c>
      <c r="W51" s="268"/>
      <c r="X51" s="290">
        <v>41192</v>
      </c>
      <c r="Y51" s="291"/>
      <c r="Z51" s="118" t="s">
        <v>151</v>
      </c>
      <c r="AA51" s="236" t="s">
        <v>147</v>
      </c>
      <c r="AB51" s="236" t="s">
        <v>201</v>
      </c>
      <c r="AC51" s="292"/>
      <c r="AD51" s="268"/>
      <c r="AE51" s="290">
        <v>41223</v>
      </c>
      <c r="AF51" s="291"/>
      <c r="AG51" s="118" t="s">
        <v>155</v>
      </c>
      <c r="AH51" s="236" t="s">
        <v>147</v>
      </c>
      <c r="AI51" s="236" t="s">
        <v>201</v>
      </c>
      <c r="AJ51" s="292"/>
      <c r="AK51" s="268"/>
      <c r="AL51" s="290">
        <v>41253</v>
      </c>
      <c r="AM51" s="291"/>
      <c r="AN51" s="118" t="s">
        <v>153</v>
      </c>
      <c r="AO51" s="236"/>
      <c r="AP51" s="236" t="s">
        <v>201</v>
      </c>
      <c r="AQ51" s="292" t="s">
        <v>147</v>
      </c>
      <c r="AR51" s="1"/>
      <c r="AS51" s="1"/>
      <c r="AT51" s="1"/>
      <c r="AU51" s="1"/>
      <c r="AV51" s="1"/>
    </row>
    <row r="52" spans="3:48" ht="15.5" x14ac:dyDescent="0.35">
      <c r="C52" s="290">
        <v>41101</v>
      </c>
      <c r="D52" s="291"/>
      <c r="E52" s="118" t="s">
        <v>151</v>
      </c>
      <c r="F52" s="236" t="s">
        <v>154</v>
      </c>
      <c r="G52" s="236" t="s">
        <v>154</v>
      </c>
      <c r="H52" s="292" t="s">
        <v>154</v>
      </c>
      <c r="I52" s="268"/>
      <c r="J52" s="290">
        <v>41132</v>
      </c>
      <c r="K52" s="291"/>
      <c r="L52" s="118" t="s">
        <v>155</v>
      </c>
      <c r="M52" s="236"/>
      <c r="N52" s="236" t="s">
        <v>147</v>
      </c>
      <c r="O52" s="292" t="s">
        <v>201</v>
      </c>
      <c r="P52" s="268"/>
      <c r="Q52" s="290">
        <v>41163</v>
      </c>
      <c r="R52" s="291"/>
      <c r="S52" s="118" t="s">
        <v>156</v>
      </c>
      <c r="T52" s="236" t="s">
        <v>147</v>
      </c>
      <c r="U52" s="236"/>
      <c r="V52" s="292" t="s">
        <v>201</v>
      </c>
      <c r="W52" s="268"/>
      <c r="X52" s="220">
        <v>41193</v>
      </c>
      <c r="Y52" s="227"/>
      <c r="Z52" s="310" t="s">
        <v>146</v>
      </c>
      <c r="AA52" s="222" t="s">
        <v>147</v>
      </c>
      <c r="AB52" s="222" t="s">
        <v>201</v>
      </c>
      <c r="AC52" s="243"/>
      <c r="AD52" s="268"/>
      <c r="AE52" s="290">
        <v>41224</v>
      </c>
      <c r="AF52" s="291"/>
      <c r="AG52" s="118" t="s">
        <v>150</v>
      </c>
      <c r="AH52" s="236" t="s">
        <v>147</v>
      </c>
      <c r="AI52" s="236" t="s">
        <v>201</v>
      </c>
      <c r="AJ52" s="292"/>
      <c r="AK52" s="268"/>
      <c r="AL52" s="290">
        <v>41254</v>
      </c>
      <c r="AM52" s="291"/>
      <c r="AN52" s="118" t="s">
        <v>156</v>
      </c>
      <c r="AO52" s="236"/>
      <c r="AP52" s="236" t="s">
        <v>201</v>
      </c>
      <c r="AQ52" s="292" t="s">
        <v>147</v>
      </c>
      <c r="AR52" s="1"/>
      <c r="AS52" s="1"/>
      <c r="AT52" s="1"/>
      <c r="AU52" s="1"/>
      <c r="AV52" s="1"/>
    </row>
    <row r="53" spans="3:48" ht="15.5" x14ac:dyDescent="0.35">
      <c r="C53" s="220">
        <v>41102</v>
      </c>
      <c r="D53" s="227"/>
      <c r="E53" s="310" t="s">
        <v>146</v>
      </c>
      <c r="F53" s="222"/>
      <c r="G53" s="222" t="s">
        <v>147</v>
      </c>
      <c r="H53" s="243" t="s">
        <v>201</v>
      </c>
      <c r="I53" s="268"/>
      <c r="J53" s="290">
        <v>41133</v>
      </c>
      <c r="K53" s="291"/>
      <c r="L53" s="118" t="s">
        <v>150</v>
      </c>
      <c r="M53" s="236"/>
      <c r="N53" s="236" t="s">
        <v>147</v>
      </c>
      <c r="O53" s="292" t="s">
        <v>201</v>
      </c>
      <c r="P53" s="268"/>
      <c r="Q53" s="290">
        <v>41164</v>
      </c>
      <c r="R53" s="291"/>
      <c r="S53" s="118" t="s">
        <v>151</v>
      </c>
      <c r="T53" s="236"/>
      <c r="U53" s="236" t="s">
        <v>147</v>
      </c>
      <c r="V53" s="292" t="s">
        <v>201</v>
      </c>
      <c r="W53" s="268"/>
      <c r="X53" s="290">
        <v>41194</v>
      </c>
      <c r="Y53" s="291"/>
      <c r="Z53" s="118" t="s">
        <v>152</v>
      </c>
      <c r="AA53" s="236" t="s">
        <v>147</v>
      </c>
      <c r="AB53" s="236"/>
      <c r="AC53" s="292" t="s">
        <v>201</v>
      </c>
      <c r="AD53" s="268"/>
      <c r="AE53" s="290">
        <v>41225</v>
      </c>
      <c r="AF53" s="291"/>
      <c r="AG53" s="118" t="s">
        <v>153</v>
      </c>
      <c r="AH53" s="236" t="s">
        <v>147</v>
      </c>
      <c r="AI53" s="236"/>
      <c r="AJ53" s="292" t="s">
        <v>201</v>
      </c>
      <c r="AK53" s="268"/>
      <c r="AL53" s="290">
        <v>41255</v>
      </c>
      <c r="AM53" s="291"/>
      <c r="AN53" s="118" t="s">
        <v>151</v>
      </c>
      <c r="AO53" s="236" t="s">
        <v>147</v>
      </c>
      <c r="AP53" s="236" t="s">
        <v>201</v>
      </c>
      <c r="AQ53" s="292"/>
      <c r="AR53" s="1"/>
      <c r="AS53" s="1"/>
      <c r="AT53" s="1"/>
      <c r="AU53" s="1"/>
      <c r="AV53" s="1"/>
    </row>
    <row r="54" spans="3:48" ht="15.5" x14ac:dyDescent="0.35">
      <c r="C54" s="290">
        <v>41103</v>
      </c>
      <c r="D54" s="293"/>
      <c r="E54" s="118" t="s">
        <v>152</v>
      </c>
      <c r="F54" s="236" t="s">
        <v>154</v>
      </c>
      <c r="G54" s="236" t="s">
        <v>154</v>
      </c>
      <c r="H54" s="292" t="s">
        <v>154</v>
      </c>
      <c r="I54" s="268"/>
      <c r="J54" s="290">
        <v>41134</v>
      </c>
      <c r="K54" s="293"/>
      <c r="L54" s="118" t="s">
        <v>153</v>
      </c>
      <c r="M54" s="236" t="s">
        <v>201</v>
      </c>
      <c r="N54" s="236" t="s">
        <v>147</v>
      </c>
      <c r="O54" s="292"/>
      <c r="P54" s="268"/>
      <c r="Q54" s="220">
        <v>41165</v>
      </c>
      <c r="R54" s="227"/>
      <c r="S54" s="310" t="s">
        <v>146</v>
      </c>
      <c r="T54" s="222"/>
      <c r="U54" s="222" t="s">
        <v>147</v>
      </c>
      <c r="V54" s="243" t="s">
        <v>201</v>
      </c>
      <c r="W54" s="268"/>
      <c r="X54" s="290">
        <v>41195</v>
      </c>
      <c r="Y54" s="293"/>
      <c r="Z54" s="118" t="s">
        <v>155</v>
      </c>
      <c r="AA54" s="236"/>
      <c r="AB54" s="236" t="s">
        <v>147</v>
      </c>
      <c r="AC54" s="292" t="s">
        <v>201</v>
      </c>
      <c r="AD54" s="268"/>
      <c r="AE54" s="290">
        <v>41226</v>
      </c>
      <c r="AF54" s="293"/>
      <c r="AG54" s="118" t="s">
        <v>156</v>
      </c>
      <c r="AH54" s="236" t="s">
        <v>147</v>
      </c>
      <c r="AI54" s="236"/>
      <c r="AJ54" s="292" t="s">
        <v>201</v>
      </c>
      <c r="AK54" s="268"/>
      <c r="AL54" s="220">
        <v>41256</v>
      </c>
      <c r="AM54" s="227"/>
      <c r="AN54" s="310" t="s">
        <v>146</v>
      </c>
      <c r="AO54" s="222" t="s">
        <v>147</v>
      </c>
      <c r="AP54" s="222" t="s">
        <v>201</v>
      </c>
      <c r="AQ54" s="243"/>
      <c r="AR54" s="1"/>
      <c r="AS54" s="1"/>
      <c r="AT54" s="1"/>
      <c r="AU54" s="1"/>
      <c r="AV54" s="1"/>
    </row>
    <row r="55" spans="3:48" ht="15.5" x14ac:dyDescent="0.35">
      <c r="C55" s="290">
        <v>41104</v>
      </c>
      <c r="D55" s="291"/>
      <c r="E55" s="118" t="s">
        <v>155</v>
      </c>
      <c r="F55" s="236" t="s">
        <v>154</v>
      </c>
      <c r="G55" s="236" t="s">
        <v>154</v>
      </c>
      <c r="H55" s="292" t="s">
        <v>154</v>
      </c>
      <c r="I55" s="268"/>
      <c r="J55" s="290">
        <v>41135</v>
      </c>
      <c r="K55" s="291"/>
      <c r="L55" s="118" t="s">
        <v>156</v>
      </c>
      <c r="M55" s="236" t="s">
        <v>201</v>
      </c>
      <c r="N55" s="236" t="s">
        <v>147</v>
      </c>
      <c r="O55" s="292"/>
      <c r="P55" s="268"/>
      <c r="Q55" s="290">
        <v>41166</v>
      </c>
      <c r="R55" s="291"/>
      <c r="S55" s="118" t="s">
        <v>152</v>
      </c>
      <c r="T55" s="236" t="s">
        <v>201</v>
      </c>
      <c r="U55" s="236" t="s">
        <v>147</v>
      </c>
      <c r="V55" s="292"/>
      <c r="W55" s="268"/>
      <c r="X55" s="290">
        <v>41196</v>
      </c>
      <c r="Y55" s="291"/>
      <c r="Z55" s="118" t="s">
        <v>150</v>
      </c>
      <c r="AA55" s="236"/>
      <c r="AB55" s="236" t="s">
        <v>147</v>
      </c>
      <c r="AC55" s="292" t="s">
        <v>201</v>
      </c>
      <c r="AD55" s="268"/>
      <c r="AE55" s="290">
        <v>41227</v>
      </c>
      <c r="AF55" s="291"/>
      <c r="AG55" s="118" t="s">
        <v>151</v>
      </c>
      <c r="AH55" s="236"/>
      <c r="AI55" s="236" t="s">
        <v>147</v>
      </c>
      <c r="AJ55" s="292" t="s">
        <v>201</v>
      </c>
      <c r="AK55" s="268"/>
      <c r="AL55" s="290">
        <v>41257</v>
      </c>
      <c r="AM55" s="291"/>
      <c r="AN55" s="118" t="s">
        <v>152</v>
      </c>
      <c r="AO55" s="236" t="s">
        <v>147</v>
      </c>
      <c r="AP55" s="236"/>
      <c r="AQ55" s="292" t="s">
        <v>201</v>
      </c>
      <c r="AR55" s="1"/>
      <c r="AS55" s="1"/>
      <c r="AT55" s="1"/>
      <c r="AU55" s="1"/>
      <c r="AV55" s="1"/>
    </row>
    <row r="56" spans="3:48" ht="15.5" x14ac:dyDescent="0.35">
      <c r="C56" s="290">
        <v>41105</v>
      </c>
      <c r="D56" s="291"/>
      <c r="E56" s="118" t="s">
        <v>150</v>
      </c>
      <c r="F56" s="236" t="s">
        <v>154</v>
      </c>
      <c r="G56" s="236" t="s">
        <v>154</v>
      </c>
      <c r="H56" s="292" t="s">
        <v>154</v>
      </c>
      <c r="I56" s="268"/>
      <c r="J56" s="290">
        <v>41136</v>
      </c>
      <c r="K56" s="291"/>
      <c r="L56" s="118" t="s">
        <v>151</v>
      </c>
      <c r="M56" s="236" t="s">
        <v>201</v>
      </c>
      <c r="N56" s="236"/>
      <c r="O56" s="292" t="s">
        <v>147</v>
      </c>
      <c r="P56" s="268"/>
      <c r="Q56" s="290">
        <v>41167</v>
      </c>
      <c r="R56" s="291"/>
      <c r="S56" s="118" t="s">
        <v>155</v>
      </c>
      <c r="T56" s="236" t="s">
        <v>201</v>
      </c>
      <c r="U56" s="236"/>
      <c r="V56" s="292" t="s">
        <v>147</v>
      </c>
      <c r="W56" s="268"/>
      <c r="X56" s="290">
        <v>41197</v>
      </c>
      <c r="Y56" s="291"/>
      <c r="Z56" s="118" t="s">
        <v>153</v>
      </c>
      <c r="AA56" s="236" t="s">
        <v>201</v>
      </c>
      <c r="AB56" s="236" t="s">
        <v>147</v>
      </c>
      <c r="AC56" s="292"/>
      <c r="AD56" s="268"/>
      <c r="AE56" s="220">
        <v>41228</v>
      </c>
      <c r="AF56" s="227"/>
      <c r="AG56" s="310" t="s">
        <v>146</v>
      </c>
      <c r="AH56" s="222"/>
      <c r="AI56" s="222" t="s">
        <v>147</v>
      </c>
      <c r="AJ56" s="243" t="s">
        <v>201</v>
      </c>
      <c r="AK56" s="268"/>
      <c r="AL56" s="290">
        <v>41258</v>
      </c>
      <c r="AM56" s="291"/>
      <c r="AN56" s="118" t="s">
        <v>155</v>
      </c>
      <c r="AO56" s="236"/>
      <c r="AP56" s="236" t="s">
        <v>147</v>
      </c>
      <c r="AQ56" s="292" t="s">
        <v>201</v>
      </c>
      <c r="AR56" s="1"/>
      <c r="AS56" s="1"/>
      <c r="AT56" s="1"/>
      <c r="AU56" s="1"/>
      <c r="AV56" s="1"/>
    </row>
    <row r="57" spans="3:48" ht="15.5" x14ac:dyDescent="0.35">
      <c r="C57" s="290">
        <v>41106</v>
      </c>
      <c r="D57" s="291"/>
      <c r="E57" s="118" t="s">
        <v>153</v>
      </c>
      <c r="F57" s="236" t="s">
        <v>154</v>
      </c>
      <c r="G57" s="236" t="s">
        <v>154</v>
      </c>
      <c r="H57" s="292" t="s">
        <v>154</v>
      </c>
      <c r="I57" s="268"/>
      <c r="J57" s="220">
        <v>41137</v>
      </c>
      <c r="K57" s="227"/>
      <c r="L57" s="310" t="s">
        <v>146</v>
      </c>
      <c r="M57" s="222" t="s">
        <v>201</v>
      </c>
      <c r="N57" s="222"/>
      <c r="O57" s="243" t="s">
        <v>147</v>
      </c>
      <c r="P57" s="268"/>
      <c r="Q57" s="290">
        <v>41168</v>
      </c>
      <c r="R57" s="291"/>
      <c r="S57" s="118" t="s">
        <v>150</v>
      </c>
      <c r="T57" s="236" t="s">
        <v>201</v>
      </c>
      <c r="U57" s="236"/>
      <c r="V57" s="292" t="s">
        <v>147</v>
      </c>
      <c r="W57" s="268"/>
      <c r="X57" s="290">
        <v>41198</v>
      </c>
      <c r="Y57" s="291"/>
      <c r="Z57" s="118" t="s">
        <v>156</v>
      </c>
      <c r="AA57" s="236" t="s">
        <v>201</v>
      </c>
      <c r="AB57" s="236" t="s">
        <v>147</v>
      </c>
      <c r="AC57" s="292"/>
      <c r="AD57" s="268"/>
      <c r="AE57" s="290">
        <v>41229</v>
      </c>
      <c r="AF57" s="291"/>
      <c r="AG57" s="118" t="s">
        <v>152</v>
      </c>
      <c r="AH57" s="236" t="s">
        <v>201</v>
      </c>
      <c r="AI57" s="236" t="s">
        <v>147</v>
      </c>
      <c r="AJ57" s="292"/>
      <c r="AK57" s="268"/>
      <c r="AL57" s="290">
        <v>41259</v>
      </c>
      <c r="AM57" s="291"/>
      <c r="AN57" s="118" t="s">
        <v>150</v>
      </c>
      <c r="AO57" s="236"/>
      <c r="AP57" s="236" t="s">
        <v>147</v>
      </c>
      <c r="AQ57" s="292" t="s">
        <v>201</v>
      </c>
      <c r="AR57" s="1"/>
      <c r="AS57" s="1"/>
      <c r="AT57" s="1"/>
      <c r="AU57" s="1"/>
      <c r="AV57" s="1"/>
    </row>
    <row r="58" spans="3:48" ht="15.5" x14ac:dyDescent="0.35">
      <c r="C58" s="290">
        <v>41107</v>
      </c>
      <c r="D58" s="291"/>
      <c r="E58" s="118" t="s">
        <v>156</v>
      </c>
      <c r="F58" s="236" t="s">
        <v>154</v>
      </c>
      <c r="G58" s="236" t="s">
        <v>154</v>
      </c>
      <c r="H58" s="292" t="s">
        <v>154</v>
      </c>
      <c r="I58" s="268"/>
      <c r="J58" s="290">
        <v>41138</v>
      </c>
      <c r="K58" s="291"/>
      <c r="L58" s="118" t="s">
        <v>152</v>
      </c>
      <c r="M58" s="236"/>
      <c r="N58" s="236" t="s">
        <v>201</v>
      </c>
      <c r="O58" s="292" t="s">
        <v>147</v>
      </c>
      <c r="P58" s="268"/>
      <c r="Q58" s="290">
        <v>41169</v>
      </c>
      <c r="R58" s="291"/>
      <c r="S58" s="118" t="s">
        <v>153</v>
      </c>
      <c r="T58" s="236"/>
      <c r="U58" s="236" t="s">
        <v>201</v>
      </c>
      <c r="V58" s="292" t="s">
        <v>147</v>
      </c>
      <c r="W58" s="268"/>
      <c r="X58" s="290">
        <v>41199</v>
      </c>
      <c r="Y58" s="291"/>
      <c r="Z58" s="118" t="s">
        <v>151</v>
      </c>
      <c r="AA58" s="236" t="s">
        <v>201</v>
      </c>
      <c r="AB58" s="236"/>
      <c r="AC58" s="292" t="s">
        <v>147</v>
      </c>
      <c r="AD58" s="268"/>
      <c r="AE58" s="290">
        <v>41230</v>
      </c>
      <c r="AF58" s="291"/>
      <c r="AG58" s="118" t="s">
        <v>155</v>
      </c>
      <c r="AH58" s="236" t="s">
        <v>201</v>
      </c>
      <c r="AI58" s="236"/>
      <c r="AJ58" s="292" t="s">
        <v>147</v>
      </c>
      <c r="AK58" s="268"/>
      <c r="AL58" s="290">
        <v>41260</v>
      </c>
      <c r="AM58" s="291"/>
      <c r="AN58" s="118" t="s">
        <v>153</v>
      </c>
      <c r="AO58" s="236" t="s">
        <v>201</v>
      </c>
      <c r="AP58" s="236" t="s">
        <v>147</v>
      </c>
      <c r="AQ58" s="292"/>
      <c r="AR58" s="1"/>
      <c r="AS58" s="1"/>
      <c r="AT58" s="1"/>
      <c r="AU58" s="1"/>
      <c r="AV58" s="1"/>
    </row>
    <row r="59" spans="3:48" ht="15.5" x14ac:dyDescent="0.35">
      <c r="C59" s="290">
        <v>41108</v>
      </c>
      <c r="D59" s="291"/>
      <c r="E59" s="118" t="s">
        <v>151</v>
      </c>
      <c r="F59" s="236" t="s">
        <v>154</v>
      </c>
      <c r="G59" s="236" t="s">
        <v>154</v>
      </c>
      <c r="H59" s="292" t="s">
        <v>154</v>
      </c>
      <c r="I59" s="268"/>
      <c r="J59" s="290">
        <v>41139</v>
      </c>
      <c r="K59" s="291"/>
      <c r="L59" s="118" t="s">
        <v>155</v>
      </c>
      <c r="M59" s="236" t="s">
        <v>147</v>
      </c>
      <c r="N59" s="236" t="s">
        <v>201</v>
      </c>
      <c r="O59" s="292"/>
      <c r="P59" s="268"/>
      <c r="Q59" s="290">
        <v>41170</v>
      </c>
      <c r="R59" s="291"/>
      <c r="S59" s="118" t="s">
        <v>156</v>
      </c>
      <c r="T59" s="236"/>
      <c r="U59" s="236" t="s">
        <v>201</v>
      </c>
      <c r="V59" s="292" t="s">
        <v>147</v>
      </c>
      <c r="W59" s="268"/>
      <c r="X59" s="220">
        <v>41200</v>
      </c>
      <c r="Y59" s="227"/>
      <c r="Z59" s="310" t="s">
        <v>146</v>
      </c>
      <c r="AA59" s="222" t="s">
        <v>201</v>
      </c>
      <c r="AB59" s="222"/>
      <c r="AC59" s="243" t="s">
        <v>147</v>
      </c>
      <c r="AD59" s="268"/>
      <c r="AE59" s="290">
        <v>41231</v>
      </c>
      <c r="AF59" s="291"/>
      <c r="AG59" s="118" t="s">
        <v>150</v>
      </c>
      <c r="AH59" s="236" t="s">
        <v>201</v>
      </c>
      <c r="AI59" s="236"/>
      <c r="AJ59" s="292" t="s">
        <v>147</v>
      </c>
      <c r="AK59" s="268"/>
      <c r="AL59" s="290">
        <v>41261</v>
      </c>
      <c r="AM59" s="291"/>
      <c r="AN59" s="118" t="s">
        <v>156</v>
      </c>
      <c r="AO59" s="236" t="s">
        <v>201</v>
      </c>
      <c r="AP59" s="236" t="s">
        <v>147</v>
      </c>
      <c r="AQ59" s="292"/>
      <c r="AR59" s="1"/>
      <c r="AS59" s="1"/>
      <c r="AT59" s="1"/>
      <c r="AU59" s="1"/>
      <c r="AV59" s="1"/>
    </row>
    <row r="60" spans="3:48" ht="15.5" x14ac:dyDescent="0.35">
      <c r="C60" s="220">
        <v>41109</v>
      </c>
      <c r="D60" s="227"/>
      <c r="E60" s="310" t="s">
        <v>146</v>
      </c>
      <c r="F60" s="222" t="s">
        <v>147</v>
      </c>
      <c r="G60" s="222" t="s">
        <v>201</v>
      </c>
      <c r="H60" s="243"/>
      <c r="I60" s="268"/>
      <c r="J60" s="290">
        <v>41140</v>
      </c>
      <c r="K60" s="291"/>
      <c r="L60" s="118" t="s">
        <v>150</v>
      </c>
      <c r="M60" s="236" t="s">
        <v>147</v>
      </c>
      <c r="N60" s="236" t="s">
        <v>201</v>
      </c>
      <c r="O60" s="292"/>
      <c r="P60" s="268"/>
      <c r="Q60" s="290">
        <v>41171</v>
      </c>
      <c r="R60" s="291"/>
      <c r="S60" s="118" t="s">
        <v>151</v>
      </c>
      <c r="T60" s="236" t="s">
        <v>147</v>
      </c>
      <c r="U60" s="236" t="s">
        <v>201</v>
      </c>
      <c r="V60" s="292"/>
      <c r="W60" s="268"/>
      <c r="X60" s="290">
        <v>41201</v>
      </c>
      <c r="Y60" s="291"/>
      <c r="Z60" s="118" t="s">
        <v>152</v>
      </c>
      <c r="AA60" s="236"/>
      <c r="AB60" s="236" t="s">
        <v>201</v>
      </c>
      <c r="AC60" s="292" t="s">
        <v>147</v>
      </c>
      <c r="AD60" s="268"/>
      <c r="AE60" s="290">
        <v>41232</v>
      </c>
      <c r="AF60" s="291"/>
      <c r="AG60" s="118" t="s">
        <v>153</v>
      </c>
      <c r="AH60" s="236"/>
      <c r="AI60" s="236" t="s">
        <v>201</v>
      </c>
      <c r="AJ60" s="292" t="s">
        <v>147</v>
      </c>
      <c r="AK60" s="268"/>
      <c r="AL60" s="290">
        <v>41262</v>
      </c>
      <c r="AM60" s="291"/>
      <c r="AN60" s="118" t="s">
        <v>151</v>
      </c>
      <c r="AO60" s="236" t="s">
        <v>201</v>
      </c>
      <c r="AP60" s="236"/>
      <c r="AQ60" s="292" t="s">
        <v>147</v>
      </c>
      <c r="AR60" s="1"/>
      <c r="AS60" s="1"/>
      <c r="AT60" s="1"/>
      <c r="AU60" s="1"/>
      <c r="AV60" s="1"/>
    </row>
    <row r="61" spans="3:48" ht="15.5" x14ac:dyDescent="0.35">
      <c r="C61" s="290">
        <v>41110</v>
      </c>
      <c r="D61" s="293"/>
      <c r="E61" s="118" t="s">
        <v>152</v>
      </c>
      <c r="F61" s="236" t="s">
        <v>154</v>
      </c>
      <c r="G61" s="236" t="s">
        <v>154</v>
      </c>
      <c r="H61" s="292" t="s">
        <v>154</v>
      </c>
      <c r="I61" s="268"/>
      <c r="J61" s="290">
        <v>41141</v>
      </c>
      <c r="K61" s="293"/>
      <c r="L61" s="118" t="s">
        <v>153</v>
      </c>
      <c r="M61" s="236" t="s">
        <v>147</v>
      </c>
      <c r="N61" s="236"/>
      <c r="O61" s="292" t="s">
        <v>201</v>
      </c>
      <c r="P61" s="268"/>
      <c r="Q61" s="220">
        <v>41172</v>
      </c>
      <c r="R61" s="227"/>
      <c r="S61" s="310" t="s">
        <v>146</v>
      </c>
      <c r="T61" s="222" t="s">
        <v>147</v>
      </c>
      <c r="U61" s="222" t="s">
        <v>201</v>
      </c>
      <c r="V61" s="243"/>
      <c r="W61" s="268"/>
      <c r="X61" s="290">
        <v>41202</v>
      </c>
      <c r="Y61" s="293"/>
      <c r="Z61" s="118" t="s">
        <v>155</v>
      </c>
      <c r="AA61" s="236" t="s">
        <v>147</v>
      </c>
      <c r="AB61" s="236" t="s">
        <v>201</v>
      </c>
      <c r="AC61" s="292"/>
      <c r="AD61" s="268"/>
      <c r="AE61" s="290">
        <v>41233</v>
      </c>
      <c r="AF61" s="293"/>
      <c r="AG61" s="118" t="s">
        <v>156</v>
      </c>
      <c r="AH61" s="236"/>
      <c r="AI61" s="236" t="s">
        <v>201</v>
      </c>
      <c r="AJ61" s="292" t="s">
        <v>147</v>
      </c>
      <c r="AK61" s="268"/>
      <c r="AL61" s="220">
        <v>41263</v>
      </c>
      <c r="AM61" s="227"/>
      <c r="AN61" s="310" t="s">
        <v>146</v>
      </c>
      <c r="AO61" s="222" t="s">
        <v>201</v>
      </c>
      <c r="AP61" s="222"/>
      <c r="AQ61" s="243" t="s">
        <v>147</v>
      </c>
      <c r="AR61" s="1"/>
      <c r="AS61" s="1"/>
      <c r="AT61" s="1"/>
      <c r="AU61" s="1"/>
      <c r="AV61" s="1"/>
    </row>
    <row r="62" spans="3:48" ht="15.5" x14ac:dyDescent="0.35">
      <c r="C62" s="290">
        <v>41111</v>
      </c>
      <c r="D62" s="291"/>
      <c r="E62" s="118" t="s">
        <v>155</v>
      </c>
      <c r="F62" s="236" t="s">
        <v>154</v>
      </c>
      <c r="G62" s="236" t="s">
        <v>154</v>
      </c>
      <c r="H62" s="292" t="s">
        <v>154</v>
      </c>
      <c r="I62" s="268"/>
      <c r="J62" s="290">
        <v>41142</v>
      </c>
      <c r="K62" s="291"/>
      <c r="L62" s="118" t="s">
        <v>156</v>
      </c>
      <c r="M62" s="236" t="s">
        <v>147</v>
      </c>
      <c r="N62" s="236"/>
      <c r="O62" s="292" t="s">
        <v>201</v>
      </c>
      <c r="P62" s="268"/>
      <c r="Q62" s="290">
        <v>41173</v>
      </c>
      <c r="R62" s="291"/>
      <c r="S62" s="118" t="s">
        <v>152</v>
      </c>
      <c r="T62" s="236" t="s">
        <v>147</v>
      </c>
      <c r="U62" s="236"/>
      <c r="V62" s="292" t="s">
        <v>201</v>
      </c>
      <c r="W62" s="268"/>
      <c r="X62" s="290">
        <v>41203</v>
      </c>
      <c r="Y62" s="291"/>
      <c r="Z62" s="118" t="s">
        <v>150</v>
      </c>
      <c r="AA62" s="236" t="s">
        <v>147</v>
      </c>
      <c r="AB62" s="236" t="s">
        <v>201</v>
      </c>
      <c r="AC62" s="292"/>
      <c r="AD62" s="268"/>
      <c r="AE62" s="290">
        <v>41234</v>
      </c>
      <c r="AF62" s="291"/>
      <c r="AG62" s="118" t="s">
        <v>151</v>
      </c>
      <c r="AH62" s="236" t="s">
        <v>147</v>
      </c>
      <c r="AI62" s="236" t="s">
        <v>201</v>
      </c>
      <c r="AJ62" s="292"/>
      <c r="AK62" s="268"/>
      <c r="AL62" s="290">
        <v>41264</v>
      </c>
      <c r="AM62" s="291"/>
      <c r="AN62" s="118" t="s">
        <v>152</v>
      </c>
      <c r="AO62" s="236"/>
      <c r="AP62" s="236" t="s">
        <v>201</v>
      </c>
      <c r="AQ62" s="292" t="s">
        <v>147</v>
      </c>
      <c r="AR62" s="1"/>
      <c r="AS62" s="1"/>
      <c r="AT62" s="1"/>
      <c r="AU62" s="1"/>
      <c r="AV62" s="1"/>
    </row>
    <row r="63" spans="3:48" ht="15.5" x14ac:dyDescent="0.35">
      <c r="C63" s="290">
        <v>41112</v>
      </c>
      <c r="D63" s="291"/>
      <c r="E63" s="118" t="s">
        <v>150</v>
      </c>
      <c r="F63" s="236" t="s">
        <v>154</v>
      </c>
      <c r="G63" s="236" t="s">
        <v>154</v>
      </c>
      <c r="H63" s="292" t="s">
        <v>154</v>
      </c>
      <c r="I63" s="268"/>
      <c r="J63" s="290">
        <v>41143</v>
      </c>
      <c r="K63" s="291"/>
      <c r="L63" s="118" t="s">
        <v>151</v>
      </c>
      <c r="M63" s="236"/>
      <c r="N63" s="236" t="s">
        <v>147</v>
      </c>
      <c r="O63" s="292" t="s">
        <v>201</v>
      </c>
      <c r="P63" s="268"/>
      <c r="Q63" s="290">
        <v>41174</v>
      </c>
      <c r="R63" s="291"/>
      <c r="S63" s="118" t="s">
        <v>155</v>
      </c>
      <c r="T63" s="236"/>
      <c r="U63" s="236" t="s">
        <v>147</v>
      </c>
      <c r="V63" s="292" t="s">
        <v>201</v>
      </c>
      <c r="W63" s="268"/>
      <c r="X63" s="290">
        <v>41204</v>
      </c>
      <c r="Y63" s="291"/>
      <c r="Z63" s="118" t="s">
        <v>153</v>
      </c>
      <c r="AA63" s="236" t="s">
        <v>147</v>
      </c>
      <c r="AB63" s="236"/>
      <c r="AC63" s="292" t="s">
        <v>201</v>
      </c>
      <c r="AD63" s="268"/>
      <c r="AE63" s="220">
        <v>41235</v>
      </c>
      <c r="AF63" s="227"/>
      <c r="AG63" s="310" t="s">
        <v>146</v>
      </c>
      <c r="AH63" s="222" t="s">
        <v>147</v>
      </c>
      <c r="AI63" s="222" t="s">
        <v>201</v>
      </c>
      <c r="AJ63" s="243"/>
      <c r="AK63" s="268"/>
      <c r="AL63" s="290">
        <v>41265</v>
      </c>
      <c r="AM63" s="291"/>
      <c r="AN63" s="118" t="s">
        <v>155</v>
      </c>
      <c r="AO63" s="236" t="s">
        <v>147</v>
      </c>
      <c r="AP63" s="236" t="s">
        <v>201</v>
      </c>
      <c r="AQ63" s="292"/>
      <c r="AR63" s="1"/>
      <c r="AS63" s="1"/>
      <c r="AT63" s="1"/>
      <c r="AU63" s="1"/>
      <c r="AV63" s="1"/>
    </row>
    <row r="64" spans="3:48" ht="15.5" x14ac:dyDescent="0.35">
      <c r="C64" s="290">
        <v>41113</v>
      </c>
      <c r="D64" s="291"/>
      <c r="E64" s="118" t="s">
        <v>153</v>
      </c>
      <c r="F64" s="236" t="s">
        <v>154</v>
      </c>
      <c r="G64" s="236" t="s">
        <v>154</v>
      </c>
      <c r="H64" s="292" t="s">
        <v>154</v>
      </c>
      <c r="I64" s="268"/>
      <c r="J64" s="220">
        <v>41144</v>
      </c>
      <c r="K64" s="227"/>
      <c r="L64" s="310" t="s">
        <v>146</v>
      </c>
      <c r="M64" s="222"/>
      <c r="N64" s="222" t="s">
        <v>147</v>
      </c>
      <c r="O64" s="243" t="s">
        <v>201</v>
      </c>
      <c r="P64" s="268"/>
      <c r="Q64" s="290">
        <v>41175</v>
      </c>
      <c r="R64" s="291"/>
      <c r="S64" s="118" t="s">
        <v>150</v>
      </c>
      <c r="T64" s="236"/>
      <c r="U64" s="236" t="s">
        <v>147</v>
      </c>
      <c r="V64" s="292" t="s">
        <v>201</v>
      </c>
      <c r="W64" s="268"/>
      <c r="X64" s="290">
        <v>41205</v>
      </c>
      <c r="Y64" s="291"/>
      <c r="Z64" s="118" t="s">
        <v>156</v>
      </c>
      <c r="AA64" s="236" t="s">
        <v>147</v>
      </c>
      <c r="AB64" s="236"/>
      <c r="AC64" s="292" t="s">
        <v>201</v>
      </c>
      <c r="AD64" s="268"/>
      <c r="AE64" s="290">
        <v>41236</v>
      </c>
      <c r="AF64" s="291"/>
      <c r="AG64" s="118" t="s">
        <v>152</v>
      </c>
      <c r="AH64" s="236" t="s">
        <v>147</v>
      </c>
      <c r="AI64" s="236"/>
      <c r="AJ64" s="292" t="s">
        <v>201</v>
      </c>
      <c r="AK64" s="268"/>
      <c r="AL64" s="290">
        <v>41266</v>
      </c>
      <c r="AM64" s="291"/>
      <c r="AN64" s="118" t="s">
        <v>150</v>
      </c>
      <c r="AO64" s="236" t="s">
        <v>164</v>
      </c>
      <c r="AP64" s="236" t="s">
        <v>164</v>
      </c>
      <c r="AQ64" s="292"/>
      <c r="AR64" s="1"/>
      <c r="AS64" s="1"/>
      <c r="AT64" s="1"/>
      <c r="AU64" s="1"/>
      <c r="AV64" s="1"/>
    </row>
    <row r="65" spans="2:48" ht="15.5" x14ac:dyDescent="0.35">
      <c r="C65" s="290">
        <v>41114</v>
      </c>
      <c r="D65" s="291"/>
      <c r="E65" s="118" t="s">
        <v>156</v>
      </c>
      <c r="F65" s="236" t="s">
        <v>154</v>
      </c>
      <c r="G65" s="236" t="s">
        <v>154</v>
      </c>
      <c r="H65" s="292" t="s">
        <v>154</v>
      </c>
      <c r="I65" s="268"/>
      <c r="J65" s="290">
        <v>41145</v>
      </c>
      <c r="K65" s="291"/>
      <c r="L65" s="118" t="s">
        <v>152</v>
      </c>
      <c r="M65" s="236" t="s">
        <v>201</v>
      </c>
      <c r="N65" s="236" t="s">
        <v>147</v>
      </c>
      <c r="O65" s="292"/>
      <c r="P65" s="268"/>
      <c r="Q65" s="290">
        <v>41176</v>
      </c>
      <c r="R65" s="291"/>
      <c r="S65" s="118" t="s">
        <v>153</v>
      </c>
      <c r="T65" s="236" t="s">
        <v>201</v>
      </c>
      <c r="U65" s="236" t="s">
        <v>147</v>
      </c>
      <c r="V65" s="292"/>
      <c r="W65" s="268"/>
      <c r="X65" s="290">
        <v>41206</v>
      </c>
      <c r="Y65" s="291"/>
      <c r="Z65" s="118" t="s">
        <v>151</v>
      </c>
      <c r="AA65" s="236"/>
      <c r="AB65" s="236" t="s">
        <v>147</v>
      </c>
      <c r="AC65" s="292" t="s">
        <v>201</v>
      </c>
      <c r="AD65" s="268"/>
      <c r="AE65" s="290">
        <v>41237</v>
      </c>
      <c r="AF65" s="291"/>
      <c r="AG65" s="118" t="s">
        <v>155</v>
      </c>
      <c r="AH65" s="236"/>
      <c r="AI65" s="236" t="s">
        <v>147</v>
      </c>
      <c r="AJ65" s="292" t="s">
        <v>201</v>
      </c>
      <c r="AK65" s="268"/>
      <c r="AL65" s="220">
        <v>41267</v>
      </c>
      <c r="AM65" s="221"/>
      <c r="AN65" s="310" t="s">
        <v>153</v>
      </c>
      <c r="AO65" s="222" t="s">
        <v>164</v>
      </c>
      <c r="AP65" s="222"/>
      <c r="AQ65" s="243" t="s">
        <v>164</v>
      </c>
      <c r="AR65" s="1"/>
      <c r="AS65" s="1"/>
      <c r="AT65" s="1"/>
      <c r="AU65" s="1"/>
      <c r="AV65" s="1"/>
    </row>
    <row r="66" spans="2:48" ht="15.5" x14ac:dyDescent="0.35">
      <c r="C66" s="290">
        <v>41115</v>
      </c>
      <c r="D66" s="291"/>
      <c r="E66" s="118" t="s">
        <v>151</v>
      </c>
      <c r="F66" s="236" t="s">
        <v>154</v>
      </c>
      <c r="G66" s="236" t="s">
        <v>154</v>
      </c>
      <c r="H66" s="292" t="s">
        <v>154</v>
      </c>
      <c r="I66" s="268"/>
      <c r="J66" s="290">
        <v>41146</v>
      </c>
      <c r="K66" s="291"/>
      <c r="L66" s="118" t="s">
        <v>155</v>
      </c>
      <c r="M66" s="236" t="s">
        <v>201</v>
      </c>
      <c r="N66" s="236"/>
      <c r="O66" s="292" t="s">
        <v>147</v>
      </c>
      <c r="P66" s="268"/>
      <c r="Q66" s="290">
        <v>41177</v>
      </c>
      <c r="R66" s="291"/>
      <c r="S66" s="118" t="s">
        <v>156</v>
      </c>
      <c r="T66" s="236" t="s">
        <v>201</v>
      </c>
      <c r="U66" s="236" t="s">
        <v>147</v>
      </c>
      <c r="V66" s="292"/>
      <c r="W66" s="268"/>
      <c r="X66" s="220">
        <v>41207</v>
      </c>
      <c r="Y66" s="227"/>
      <c r="Z66" s="310" t="s">
        <v>146</v>
      </c>
      <c r="AA66" s="222"/>
      <c r="AB66" s="222" t="s">
        <v>147</v>
      </c>
      <c r="AC66" s="243" t="s">
        <v>201</v>
      </c>
      <c r="AD66" s="268"/>
      <c r="AE66" s="290">
        <v>41238</v>
      </c>
      <c r="AF66" s="291"/>
      <c r="AG66" s="118" t="s">
        <v>150</v>
      </c>
      <c r="AH66" s="236"/>
      <c r="AI66" s="236" t="s">
        <v>147</v>
      </c>
      <c r="AJ66" s="292" t="s">
        <v>201</v>
      </c>
      <c r="AK66" s="268"/>
      <c r="AL66" s="220">
        <v>41268</v>
      </c>
      <c r="AM66" s="221"/>
      <c r="AN66" s="310" t="s">
        <v>156</v>
      </c>
      <c r="AO66" s="222" t="s">
        <v>164</v>
      </c>
      <c r="AP66" s="222"/>
      <c r="AQ66" s="243" t="s">
        <v>164</v>
      </c>
      <c r="AR66" s="1"/>
      <c r="AS66" s="1"/>
      <c r="AT66" s="1"/>
      <c r="AU66" s="1"/>
      <c r="AV66" s="1"/>
    </row>
    <row r="67" spans="2:48" ht="15.5" x14ac:dyDescent="0.35">
      <c r="C67" s="220">
        <v>41116</v>
      </c>
      <c r="D67" s="227"/>
      <c r="E67" s="310" t="s">
        <v>146</v>
      </c>
      <c r="F67" s="222" t="s">
        <v>201</v>
      </c>
      <c r="G67" s="222"/>
      <c r="H67" s="243" t="s">
        <v>147</v>
      </c>
      <c r="I67" s="268"/>
      <c r="J67" s="290">
        <v>41147</v>
      </c>
      <c r="K67" s="291"/>
      <c r="L67" s="118" t="s">
        <v>150</v>
      </c>
      <c r="M67" s="236" t="s">
        <v>201</v>
      </c>
      <c r="N67" s="236"/>
      <c r="O67" s="292" t="s">
        <v>147</v>
      </c>
      <c r="P67" s="268"/>
      <c r="Q67" s="290">
        <v>41178</v>
      </c>
      <c r="R67" s="291"/>
      <c r="S67" s="118" t="s">
        <v>151</v>
      </c>
      <c r="T67" s="236" t="s">
        <v>201</v>
      </c>
      <c r="U67" s="236"/>
      <c r="V67" s="292" t="s">
        <v>147</v>
      </c>
      <c r="W67" s="268"/>
      <c r="X67" s="290">
        <v>41208</v>
      </c>
      <c r="Y67" s="291"/>
      <c r="Z67" s="118" t="s">
        <v>152</v>
      </c>
      <c r="AA67" s="236" t="s">
        <v>201</v>
      </c>
      <c r="AB67" s="236" t="s">
        <v>147</v>
      </c>
      <c r="AC67" s="292"/>
      <c r="AD67" s="268"/>
      <c r="AE67" s="290">
        <v>41239</v>
      </c>
      <c r="AF67" s="291"/>
      <c r="AG67" s="118" t="s">
        <v>153</v>
      </c>
      <c r="AH67" s="236" t="s">
        <v>201</v>
      </c>
      <c r="AI67" s="236" t="s">
        <v>147</v>
      </c>
      <c r="AJ67" s="292"/>
      <c r="AK67" s="268"/>
      <c r="AL67" s="290">
        <v>41269</v>
      </c>
      <c r="AM67" s="291"/>
      <c r="AN67" s="118" t="s">
        <v>151</v>
      </c>
      <c r="AO67" s="236"/>
      <c r="AP67" s="236" t="s">
        <v>164</v>
      </c>
      <c r="AQ67" s="292" t="s">
        <v>164</v>
      </c>
      <c r="AR67" s="1"/>
      <c r="AS67" s="1"/>
      <c r="AT67" s="1"/>
      <c r="AU67" s="1"/>
      <c r="AV67" s="1"/>
    </row>
    <row r="68" spans="2:48" ht="15.5" x14ac:dyDescent="0.35">
      <c r="C68" s="290">
        <v>41117</v>
      </c>
      <c r="D68" s="293"/>
      <c r="E68" s="118" t="s">
        <v>152</v>
      </c>
      <c r="F68" s="236" t="s">
        <v>154</v>
      </c>
      <c r="G68" s="236" t="s">
        <v>154</v>
      </c>
      <c r="H68" s="292" t="s">
        <v>154</v>
      </c>
      <c r="I68" s="268"/>
      <c r="J68" s="290">
        <v>41148</v>
      </c>
      <c r="K68" s="293"/>
      <c r="L68" s="118" t="s">
        <v>153</v>
      </c>
      <c r="M68" s="236"/>
      <c r="N68" s="236" t="s">
        <v>201</v>
      </c>
      <c r="O68" s="292" t="s">
        <v>147</v>
      </c>
      <c r="P68" s="268"/>
      <c r="Q68" s="220">
        <v>41179</v>
      </c>
      <c r="R68" s="227"/>
      <c r="S68" s="310" t="s">
        <v>146</v>
      </c>
      <c r="T68" s="222" t="s">
        <v>201</v>
      </c>
      <c r="U68" s="222"/>
      <c r="V68" s="243" t="s">
        <v>147</v>
      </c>
      <c r="W68" s="268"/>
      <c r="X68" s="290">
        <v>41209</v>
      </c>
      <c r="Y68" s="293"/>
      <c r="Z68" s="118" t="s">
        <v>155</v>
      </c>
      <c r="AA68" s="236" t="s">
        <v>201</v>
      </c>
      <c r="AB68" s="236"/>
      <c r="AC68" s="292" t="s">
        <v>147</v>
      </c>
      <c r="AD68" s="268"/>
      <c r="AE68" s="290">
        <v>41240</v>
      </c>
      <c r="AF68" s="293"/>
      <c r="AG68" s="118" t="s">
        <v>156</v>
      </c>
      <c r="AH68" s="236" t="s">
        <v>201</v>
      </c>
      <c r="AI68" s="236" t="s">
        <v>147</v>
      </c>
      <c r="AJ68" s="292"/>
      <c r="AK68" s="268"/>
      <c r="AL68" s="220">
        <v>41270</v>
      </c>
      <c r="AM68" s="221"/>
      <c r="AN68" s="310" t="s">
        <v>146</v>
      </c>
      <c r="AO68" s="222"/>
      <c r="AP68" s="222" t="s">
        <v>164</v>
      </c>
      <c r="AQ68" s="243" t="s">
        <v>164</v>
      </c>
      <c r="AR68" s="1"/>
      <c r="AS68" s="1"/>
      <c r="AT68" s="1"/>
      <c r="AU68" s="1"/>
      <c r="AV68" s="1"/>
    </row>
    <row r="69" spans="2:48" ht="15.5" x14ac:dyDescent="0.35">
      <c r="C69" s="290">
        <v>41118</v>
      </c>
      <c r="D69" s="291"/>
      <c r="E69" s="118" t="s">
        <v>155</v>
      </c>
      <c r="F69" s="236" t="s">
        <v>154</v>
      </c>
      <c r="G69" s="236" t="s">
        <v>154</v>
      </c>
      <c r="H69" s="292" t="s">
        <v>154</v>
      </c>
      <c r="I69" s="268"/>
      <c r="J69" s="290">
        <v>41149</v>
      </c>
      <c r="K69" s="291"/>
      <c r="L69" s="118" t="s">
        <v>156</v>
      </c>
      <c r="M69" s="236"/>
      <c r="N69" s="236" t="s">
        <v>201</v>
      </c>
      <c r="O69" s="292" t="s">
        <v>147</v>
      </c>
      <c r="P69" s="268"/>
      <c r="Q69" s="290">
        <v>41180</v>
      </c>
      <c r="R69" s="291"/>
      <c r="S69" s="118" t="s">
        <v>152</v>
      </c>
      <c r="T69" s="236"/>
      <c r="U69" s="236" t="s">
        <v>201</v>
      </c>
      <c r="V69" s="292" t="s">
        <v>147</v>
      </c>
      <c r="W69" s="268"/>
      <c r="X69" s="290">
        <v>41210</v>
      </c>
      <c r="Y69" s="291"/>
      <c r="Z69" s="118" t="s">
        <v>150</v>
      </c>
      <c r="AA69" s="236" t="s">
        <v>201</v>
      </c>
      <c r="AB69" s="236"/>
      <c r="AC69" s="292" t="s">
        <v>147</v>
      </c>
      <c r="AD69" s="268"/>
      <c r="AE69" s="290">
        <v>41241</v>
      </c>
      <c r="AF69" s="291"/>
      <c r="AG69" s="118" t="s">
        <v>151</v>
      </c>
      <c r="AH69" s="236" t="s">
        <v>201</v>
      </c>
      <c r="AI69" s="236"/>
      <c r="AJ69" s="292" t="s">
        <v>147</v>
      </c>
      <c r="AK69" s="268"/>
      <c r="AL69" s="290">
        <v>41271</v>
      </c>
      <c r="AM69" s="291"/>
      <c r="AN69" s="118" t="s">
        <v>152</v>
      </c>
      <c r="AO69" s="236" t="s">
        <v>201</v>
      </c>
      <c r="AP69" s="236" t="s">
        <v>147</v>
      </c>
      <c r="AQ69" s="292"/>
      <c r="AR69" s="1"/>
      <c r="AS69" s="1"/>
      <c r="AT69" s="1"/>
      <c r="AU69" s="1"/>
      <c r="AV69" s="1"/>
    </row>
    <row r="70" spans="2:48" ht="15.5" x14ac:dyDescent="0.35">
      <c r="C70" s="290">
        <v>41119</v>
      </c>
      <c r="D70" s="291"/>
      <c r="E70" s="118" t="s">
        <v>150</v>
      </c>
      <c r="F70" s="236" t="s">
        <v>154</v>
      </c>
      <c r="G70" s="236" t="s">
        <v>154</v>
      </c>
      <c r="H70" s="292" t="s">
        <v>154</v>
      </c>
      <c r="I70" s="268"/>
      <c r="J70" s="290">
        <v>41150</v>
      </c>
      <c r="K70" s="291"/>
      <c r="L70" s="118" t="s">
        <v>151</v>
      </c>
      <c r="M70" s="236" t="s">
        <v>147</v>
      </c>
      <c r="N70" s="236" t="s">
        <v>201</v>
      </c>
      <c r="O70" s="292"/>
      <c r="P70" s="268"/>
      <c r="Q70" s="290">
        <v>41181</v>
      </c>
      <c r="R70" s="291"/>
      <c r="S70" s="118" t="s">
        <v>155</v>
      </c>
      <c r="T70" s="236" t="s">
        <v>147</v>
      </c>
      <c r="U70" s="236" t="s">
        <v>201</v>
      </c>
      <c r="V70" s="292"/>
      <c r="W70" s="268"/>
      <c r="X70" s="290">
        <v>41211</v>
      </c>
      <c r="Y70" s="291"/>
      <c r="Z70" s="118" t="s">
        <v>153</v>
      </c>
      <c r="AA70" s="236"/>
      <c r="AB70" s="236" t="s">
        <v>201</v>
      </c>
      <c r="AC70" s="292" t="s">
        <v>147</v>
      </c>
      <c r="AD70" s="268"/>
      <c r="AE70" s="220">
        <v>41242</v>
      </c>
      <c r="AF70" s="227"/>
      <c r="AG70" s="310" t="s">
        <v>146</v>
      </c>
      <c r="AH70" s="222" t="s">
        <v>201</v>
      </c>
      <c r="AI70" s="222"/>
      <c r="AJ70" s="243" t="s">
        <v>147</v>
      </c>
      <c r="AK70" s="268"/>
      <c r="AL70" s="290">
        <v>41272</v>
      </c>
      <c r="AM70" s="291"/>
      <c r="AN70" s="118" t="s">
        <v>155</v>
      </c>
      <c r="AO70" s="236" t="s">
        <v>201</v>
      </c>
      <c r="AP70" s="236"/>
      <c r="AQ70" s="292" t="s">
        <v>147</v>
      </c>
      <c r="AR70" s="1"/>
      <c r="AS70" s="1"/>
      <c r="AT70" s="1"/>
      <c r="AU70" s="1"/>
      <c r="AV70" s="1"/>
    </row>
    <row r="71" spans="2:48" ht="15.5" x14ac:dyDescent="0.35">
      <c r="C71" s="290">
        <v>41120</v>
      </c>
      <c r="D71" s="291"/>
      <c r="E71" s="118" t="s">
        <v>153</v>
      </c>
      <c r="F71" s="236" t="s">
        <v>154</v>
      </c>
      <c r="G71" s="236" t="s">
        <v>154</v>
      </c>
      <c r="H71" s="292" t="s">
        <v>154</v>
      </c>
      <c r="I71" s="268"/>
      <c r="J71" s="220">
        <v>41151</v>
      </c>
      <c r="K71" s="227"/>
      <c r="L71" s="310" t="s">
        <v>146</v>
      </c>
      <c r="M71" s="222" t="s">
        <v>147</v>
      </c>
      <c r="N71" s="222" t="s">
        <v>201</v>
      </c>
      <c r="O71" s="243"/>
      <c r="P71" s="268"/>
      <c r="Q71" s="290">
        <v>41182</v>
      </c>
      <c r="R71" s="291"/>
      <c r="S71" s="118" t="s">
        <v>150</v>
      </c>
      <c r="T71" s="236" t="s">
        <v>147</v>
      </c>
      <c r="U71" s="236" t="s">
        <v>201</v>
      </c>
      <c r="V71" s="292"/>
      <c r="W71" s="268"/>
      <c r="X71" s="290">
        <v>41212</v>
      </c>
      <c r="Y71" s="291"/>
      <c r="Z71" s="118" t="s">
        <v>156</v>
      </c>
      <c r="AA71" s="236"/>
      <c r="AB71" s="236" t="s">
        <v>201</v>
      </c>
      <c r="AC71" s="292" t="s">
        <v>147</v>
      </c>
      <c r="AD71" s="268"/>
      <c r="AE71" s="290">
        <v>41243</v>
      </c>
      <c r="AF71" s="291"/>
      <c r="AG71" s="118" t="s">
        <v>152</v>
      </c>
      <c r="AH71" s="236"/>
      <c r="AI71" s="236" t="s">
        <v>201</v>
      </c>
      <c r="AJ71" s="292" t="s">
        <v>147</v>
      </c>
      <c r="AK71" s="268"/>
      <c r="AL71" s="290">
        <v>41273</v>
      </c>
      <c r="AM71" s="291"/>
      <c r="AN71" s="118" t="s">
        <v>150</v>
      </c>
      <c r="AO71" s="236" t="s">
        <v>201</v>
      </c>
      <c r="AP71" s="236"/>
      <c r="AQ71" s="292" t="s">
        <v>147</v>
      </c>
      <c r="AR71" s="1"/>
      <c r="AS71" s="1"/>
      <c r="AT71" s="1"/>
      <c r="AU71" s="1"/>
      <c r="AV71" s="1"/>
    </row>
    <row r="72" spans="2:48" ht="16" thickBot="1" x14ac:dyDescent="0.4">
      <c r="C72" s="296">
        <v>41121</v>
      </c>
      <c r="D72" s="300"/>
      <c r="E72" s="303" t="s">
        <v>156</v>
      </c>
      <c r="F72" s="301" t="s">
        <v>154</v>
      </c>
      <c r="G72" s="301" t="s">
        <v>154</v>
      </c>
      <c r="H72" s="299" t="s">
        <v>154</v>
      </c>
      <c r="I72" s="305"/>
      <c r="J72" s="296">
        <v>41152</v>
      </c>
      <c r="K72" s="300"/>
      <c r="L72" s="303" t="s">
        <v>152</v>
      </c>
      <c r="M72" s="301" t="s">
        <v>147</v>
      </c>
      <c r="N72" s="301"/>
      <c r="O72" s="299" t="s">
        <v>201</v>
      </c>
      <c r="P72" s="305"/>
      <c r="Q72" s="296"/>
      <c r="R72" s="300"/>
      <c r="S72" s="303"/>
      <c r="T72" s="301"/>
      <c r="U72" s="301"/>
      <c r="V72" s="299"/>
      <c r="W72" s="1"/>
      <c r="X72" s="296">
        <v>41213</v>
      </c>
      <c r="Y72" s="300"/>
      <c r="Z72" s="303" t="s">
        <v>151</v>
      </c>
      <c r="AA72" s="301" t="s">
        <v>147</v>
      </c>
      <c r="AB72" s="301" t="s">
        <v>201</v>
      </c>
      <c r="AC72" s="299"/>
      <c r="AD72" s="305"/>
      <c r="AE72" s="296"/>
      <c r="AF72" s="300"/>
      <c r="AG72" s="303"/>
      <c r="AH72" s="301"/>
      <c r="AI72" s="301"/>
      <c r="AJ72" s="299"/>
      <c r="AK72" s="305"/>
      <c r="AL72" s="296">
        <v>41274</v>
      </c>
      <c r="AM72" s="300"/>
      <c r="AN72" s="303" t="s">
        <v>153</v>
      </c>
      <c r="AO72" s="301"/>
      <c r="AP72" s="301" t="s">
        <v>201</v>
      </c>
      <c r="AQ72" s="299" t="s">
        <v>147</v>
      </c>
      <c r="AR72" s="1"/>
      <c r="AS72" s="1"/>
      <c r="AT72" s="1"/>
      <c r="AU72" s="1"/>
      <c r="AV72" s="1"/>
    </row>
    <row r="73" spans="2:48" ht="15" thickBot="1" x14ac:dyDescent="0.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305"/>
      <c r="AE73" s="1"/>
      <c r="AF73" s="1"/>
      <c r="AG73" s="1"/>
      <c r="AH73" s="1"/>
      <c r="AI73" s="1"/>
      <c r="AJ73" s="1"/>
      <c r="AK73" s="1"/>
      <c r="AL73" s="1"/>
      <c r="AM73" s="1"/>
      <c r="AN73" s="1"/>
      <c r="AO73" s="1"/>
      <c r="AP73" s="1"/>
      <c r="AQ73" s="1"/>
      <c r="AR73" s="1"/>
      <c r="AS73" s="1"/>
      <c r="AT73" s="1"/>
      <c r="AU73" s="1"/>
      <c r="AV73" s="1"/>
    </row>
    <row r="74" spans="2:48" ht="15" thickBot="1" x14ac:dyDescent="0.4">
      <c r="C74" s="249" t="s">
        <v>158</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9"/>
      <c r="AR74" s="1"/>
      <c r="AS74" s="1"/>
      <c r="AT74" s="1"/>
      <c r="AU74" s="1"/>
      <c r="AV74" s="1"/>
    </row>
    <row r="75" spans="2:48" ht="15" thickBot="1" x14ac:dyDescent="0.4">
      <c r="C75" s="52"/>
      <c r="D75" s="46"/>
      <c r="E75" s="46"/>
      <c r="F75" s="53" t="s">
        <v>122</v>
      </c>
      <c r="G75" s="53" t="s">
        <v>123</v>
      </c>
      <c r="H75" s="53" t="s">
        <v>124</v>
      </c>
      <c r="I75" s="252"/>
      <c r="J75" s="52"/>
      <c r="K75" s="46"/>
      <c r="L75" s="46"/>
      <c r="M75" s="53" t="s">
        <v>122</v>
      </c>
      <c r="N75" s="53" t="s">
        <v>123</v>
      </c>
      <c r="O75" s="53" t="s">
        <v>124</v>
      </c>
      <c r="P75" s="255"/>
      <c r="Q75" s="52"/>
      <c r="R75" s="46"/>
      <c r="S75" s="242"/>
      <c r="T75" s="148" t="s">
        <v>122</v>
      </c>
      <c r="U75" s="148" t="s">
        <v>123</v>
      </c>
      <c r="V75" s="148" t="s">
        <v>124</v>
      </c>
      <c r="W75" s="253"/>
      <c r="X75" s="241"/>
      <c r="Y75" s="242"/>
      <c r="Z75" s="242"/>
      <c r="AA75" s="148" t="s">
        <v>122</v>
      </c>
      <c r="AB75" s="148" t="s">
        <v>123</v>
      </c>
      <c r="AC75" s="148" t="s">
        <v>124</v>
      </c>
      <c r="AD75" s="253"/>
      <c r="AE75" s="241"/>
      <c r="AF75" s="242"/>
      <c r="AG75" s="242"/>
      <c r="AH75" s="148" t="s">
        <v>122</v>
      </c>
      <c r="AI75" s="148" t="s">
        <v>123</v>
      </c>
      <c r="AJ75" s="149" t="s">
        <v>124</v>
      </c>
      <c r="AK75" s="241"/>
      <c r="AL75" s="242"/>
      <c r="AM75" s="242"/>
      <c r="AN75" s="242"/>
      <c r="AO75" s="148" t="s">
        <v>122</v>
      </c>
      <c r="AP75" s="148" t="s">
        <v>123</v>
      </c>
      <c r="AQ75" s="149" t="s">
        <v>124</v>
      </c>
      <c r="AR75" s="1"/>
      <c r="AS75" s="1"/>
      <c r="AT75" s="1"/>
      <c r="AU75" s="1"/>
      <c r="AV75" s="1"/>
    </row>
    <row r="76" spans="2:48" x14ac:dyDescent="0.35">
      <c r="B76" s="251" t="s">
        <v>159</v>
      </c>
      <c r="C76" s="145" t="s">
        <v>134</v>
      </c>
      <c r="D76" s="55"/>
      <c r="E76" s="55"/>
      <c r="F76" s="55">
        <f>COUNTIF(F8:F38,"A")</f>
        <v>8</v>
      </c>
      <c r="G76" s="55">
        <f>COUNTIF(G8:G38,"A")</f>
        <v>10</v>
      </c>
      <c r="H76" s="55">
        <f>COUNTIF(H8:H38,"A")</f>
        <v>11</v>
      </c>
      <c r="I76" s="55"/>
      <c r="J76" s="145" t="s">
        <v>135</v>
      </c>
      <c r="K76" s="55"/>
      <c r="L76" s="55"/>
      <c r="M76" s="55">
        <f>COUNTIF(M8:M38,"A")</f>
        <v>8</v>
      </c>
      <c r="N76" s="55">
        <f>COUNTIF(N8:N38,"A")</f>
        <v>10</v>
      </c>
      <c r="O76" s="55">
        <f>COUNTIF(O8:O38,"A")</f>
        <v>4</v>
      </c>
      <c r="P76" s="56"/>
      <c r="Q76" s="55" t="s">
        <v>136</v>
      </c>
      <c r="R76" s="55"/>
      <c r="S76" s="55"/>
      <c r="T76" s="55">
        <f>COUNTIF(T8:T38,"A")</f>
        <v>11</v>
      </c>
      <c r="U76" s="55">
        <f>COUNTIF(U8:U38,"A")</f>
        <v>10</v>
      </c>
      <c r="V76" s="55">
        <f>COUNTIF(V8:V38,"A")</f>
        <v>10</v>
      </c>
      <c r="W76" s="55"/>
      <c r="X76" s="145" t="s">
        <v>137</v>
      </c>
      <c r="Y76" s="55"/>
      <c r="Z76" s="55"/>
      <c r="AA76" s="55">
        <f>COUNTIF(AA8:AA38,"A")</f>
        <v>7</v>
      </c>
      <c r="AB76" s="55">
        <f>COUNTIF(AB8:AB38,"A")</f>
        <v>10</v>
      </c>
      <c r="AC76" s="55">
        <f>COUNTIF(AC8:AC38,"A")</f>
        <v>9</v>
      </c>
      <c r="AD76" s="56"/>
      <c r="AE76" s="55" t="s">
        <v>138</v>
      </c>
      <c r="AF76" s="55"/>
      <c r="AG76" s="55"/>
      <c r="AH76" s="55">
        <f>COUNTIF(AH8:AH38,"A")</f>
        <v>11</v>
      </c>
      <c r="AI76" s="55">
        <f>COUNTIF(AI8:AI38,"A")</f>
        <v>10</v>
      </c>
      <c r="AJ76" s="55">
        <f>COUNTIF(AJ8:AJ38,"A")</f>
        <v>10</v>
      </c>
      <c r="AK76" s="145"/>
      <c r="AL76" s="55" t="s">
        <v>139</v>
      </c>
      <c r="AM76" s="55"/>
      <c r="AN76" s="55"/>
      <c r="AO76" s="55">
        <f>COUNTIF(AO8:AO38,"A")</f>
        <v>9</v>
      </c>
      <c r="AP76" s="55">
        <f>COUNTIF(AP8:AP38,"A")</f>
        <v>7</v>
      </c>
      <c r="AQ76" s="56">
        <f>COUNTIF(AQ8:AQ38,"A")</f>
        <v>11</v>
      </c>
      <c r="AR76" s="1"/>
      <c r="AS76" s="1"/>
      <c r="AT76" s="1"/>
      <c r="AU76" s="1"/>
      <c r="AV76" s="1"/>
    </row>
    <row r="77" spans="2:48" x14ac:dyDescent="0.35">
      <c r="B77" s="50" t="s">
        <v>160</v>
      </c>
      <c r="C77" s="144"/>
      <c r="D77" s="47"/>
      <c r="E77" s="47"/>
      <c r="F77" s="47">
        <f>COUNTIF(F8:F38,"i")</f>
        <v>10</v>
      </c>
      <c r="G77" s="47">
        <f t="shared" ref="G77:H77" si="8">COUNTIF(G8:G38,"i")</f>
        <v>10</v>
      </c>
      <c r="H77" s="47">
        <f t="shared" si="8"/>
        <v>9</v>
      </c>
      <c r="I77" s="47"/>
      <c r="J77" s="144"/>
      <c r="K77" s="47"/>
      <c r="L77" s="47"/>
      <c r="M77" s="47">
        <f>COUNTIF(M8:M38,"i")</f>
        <v>7</v>
      </c>
      <c r="N77" s="47">
        <f t="shared" ref="N77:O77" si="9">COUNTIF(N8:N38,"i")</f>
        <v>5</v>
      </c>
      <c r="O77" s="47">
        <f t="shared" si="9"/>
        <v>10</v>
      </c>
      <c r="P77" s="48"/>
      <c r="Q77" s="47"/>
      <c r="R77" s="47"/>
      <c r="S77" s="47"/>
      <c r="T77" s="47">
        <f>COUNTIF(T8:T38,"i")</f>
        <v>10</v>
      </c>
      <c r="U77" s="47">
        <f t="shared" ref="U77:V77" si="10">COUNTIF(U8:U38,"i")</f>
        <v>10</v>
      </c>
      <c r="V77" s="47">
        <f t="shared" si="10"/>
        <v>11</v>
      </c>
      <c r="W77" s="47"/>
      <c r="X77" s="144"/>
      <c r="Y77" s="47"/>
      <c r="Z77" s="47"/>
      <c r="AA77" s="47">
        <f>COUNTIF(AA8:AA38,"i")</f>
        <v>9</v>
      </c>
      <c r="AB77" s="47">
        <f t="shared" ref="AB77:AC77" si="11">COUNTIF(AB8:AB38,"i")</f>
        <v>8</v>
      </c>
      <c r="AC77" s="47">
        <f t="shared" si="11"/>
        <v>9</v>
      </c>
      <c r="AD77" s="48"/>
      <c r="AE77" s="47"/>
      <c r="AF77" s="47"/>
      <c r="AG77" s="47"/>
      <c r="AH77" s="47">
        <f>COUNTIF(AH8:AH38,"i")</f>
        <v>10</v>
      </c>
      <c r="AI77" s="47">
        <f t="shared" ref="AI77:AJ77" si="12">COUNTIF(AI8:AI38,"i")</f>
        <v>10</v>
      </c>
      <c r="AJ77" s="47">
        <f t="shared" si="12"/>
        <v>11</v>
      </c>
      <c r="AK77" s="144"/>
      <c r="AL77" s="47"/>
      <c r="AM77" s="47"/>
      <c r="AN77" s="47"/>
      <c r="AO77" s="47">
        <f>COUNTIF(AO8:AO38,"i")</f>
        <v>10</v>
      </c>
      <c r="AP77" s="47">
        <f t="shared" ref="AP77:AQ77" si="13">COUNTIF(AP8:AP38,"i")</f>
        <v>11</v>
      </c>
      <c r="AQ77" s="48">
        <f t="shared" si="13"/>
        <v>6</v>
      </c>
      <c r="AR77" s="1"/>
      <c r="AS77" s="1"/>
      <c r="AT77" s="1"/>
      <c r="AU77" s="1"/>
      <c r="AV77" s="1"/>
    </row>
    <row r="78" spans="2:48" ht="15" thickBot="1" x14ac:dyDescent="0.4">
      <c r="B78" s="51" t="s">
        <v>161</v>
      </c>
      <c r="C78" s="52"/>
      <c r="D78" s="46"/>
      <c r="E78" s="46"/>
      <c r="F78" s="46">
        <f>COUNTIF(F8:F38,"y")</f>
        <v>0</v>
      </c>
      <c r="G78" s="46">
        <f t="shared" ref="G78:H78" si="14">COUNTIF(G8:G38,"y")</f>
        <v>0</v>
      </c>
      <c r="H78" s="46">
        <f t="shared" si="14"/>
        <v>0</v>
      </c>
      <c r="I78" s="46"/>
      <c r="J78" s="52"/>
      <c r="K78" s="46"/>
      <c r="L78" s="46"/>
      <c r="M78" s="46">
        <f>COUNTIF(M8:M38,"y")</f>
        <v>0</v>
      </c>
      <c r="N78" s="46">
        <f t="shared" ref="N78:O78" si="15">COUNTIF(N8:N38,"y")</f>
        <v>0</v>
      </c>
      <c r="O78" s="46">
        <f t="shared" si="15"/>
        <v>0</v>
      </c>
      <c r="P78" s="49"/>
      <c r="Q78" s="46"/>
      <c r="R78" s="46"/>
      <c r="S78" s="46"/>
      <c r="T78" s="46">
        <f>COUNTIF(T8:T38,"y")</f>
        <v>0</v>
      </c>
      <c r="U78" s="46">
        <f t="shared" ref="U78:V78" si="16">COUNTIF(U8:U38,"y")</f>
        <v>0</v>
      </c>
      <c r="V78" s="46">
        <f t="shared" si="16"/>
        <v>0</v>
      </c>
      <c r="W78" s="46"/>
      <c r="X78" s="52"/>
      <c r="Y78" s="46"/>
      <c r="Z78" s="46"/>
      <c r="AA78" s="46">
        <f>COUNTIF(AA8:AA38,"y")</f>
        <v>0</v>
      </c>
      <c r="AB78" s="46">
        <f t="shared" ref="AB78:AC78" si="17">COUNTIF(AB8:AB38,"y")</f>
        <v>0</v>
      </c>
      <c r="AC78" s="46">
        <f t="shared" si="17"/>
        <v>0</v>
      </c>
      <c r="AD78" s="49"/>
      <c r="AE78" s="46"/>
      <c r="AF78" s="46"/>
      <c r="AG78" s="46"/>
      <c r="AH78" s="46">
        <f>COUNTIF(AH8:AH38,"y")</f>
        <v>0</v>
      </c>
      <c r="AI78" s="46">
        <f t="shared" ref="AI78:AJ78" si="18">COUNTIF(AI8:AI38,"y")</f>
        <v>0</v>
      </c>
      <c r="AJ78" s="46">
        <f t="shared" si="18"/>
        <v>0</v>
      </c>
      <c r="AK78" s="52"/>
      <c r="AL78" s="46"/>
      <c r="AM78" s="46"/>
      <c r="AN78" s="46"/>
      <c r="AO78" s="46">
        <f>COUNTIF(AO8:AO38,"y")</f>
        <v>0</v>
      </c>
      <c r="AP78" s="46">
        <f t="shared" ref="AP78:AQ78" si="19">COUNTIF(AP8:AP38,"y")</f>
        <v>0</v>
      </c>
      <c r="AQ78" s="49">
        <f t="shared" si="19"/>
        <v>0</v>
      </c>
      <c r="AR78" s="1"/>
      <c r="AS78" s="1"/>
      <c r="AT78" s="1"/>
      <c r="AU78" s="1"/>
      <c r="AV78" s="1"/>
    </row>
    <row r="79" spans="2:48" x14ac:dyDescent="0.35">
      <c r="B79" s="50" t="s">
        <v>159</v>
      </c>
      <c r="C79" s="144" t="s">
        <v>140</v>
      </c>
      <c r="D79" s="47"/>
      <c r="E79" s="47"/>
      <c r="F79" s="47">
        <f>COUNTIF(F42:F72,"A")</f>
        <v>1</v>
      </c>
      <c r="G79" s="47">
        <f t="shared" ref="G79:H79" si="20">COUNTIF(G42:G72,"A")</f>
        <v>4</v>
      </c>
      <c r="H79" s="47">
        <f t="shared" si="20"/>
        <v>3</v>
      </c>
      <c r="I79" s="47"/>
      <c r="J79" s="144" t="s">
        <v>141</v>
      </c>
      <c r="K79" s="47"/>
      <c r="L79" s="47"/>
      <c r="M79" s="47">
        <f>COUNTIF(M42:M72,"A")</f>
        <v>10</v>
      </c>
      <c r="N79" s="47">
        <f t="shared" ref="N79:O79" si="21">COUNTIF(N42:N72,"A")</f>
        <v>9</v>
      </c>
      <c r="O79" s="47">
        <f t="shared" si="21"/>
        <v>11</v>
      </c>
      <c r="P79" s="48"/>
      <c r="Q79" s="47" t="s">
        <v>142</v>
      </c>
      <c r="R79" s="47"/>
      <c r="S79" s="47"/>
      <c r="T79" s="47">
        <f>COUNTIF(T42:T72,"A")</f>
        <v>9</v>
      </c>
      <c r="U79" s="47">
        <f t="shared" ref="U79:V79" si="22">COUNTIF(U42:U72,"A")</f>
        <v>11</v>
      </c>
      <c r="V79" s="47">
        <f t="shared" si="22"/>
        <v>10</v>
      </c>
      <c r="W79" s="47"/>
      <c r="X79" s="144" t="s">
        <v>143</v>
      </c>
      <c r="Y79" s="47"/>
      <c r="Z79" s="47"/>
      <c r="AA79" s="47">
        <f>COUNTIF(AA42:AA72,"A")</f>
        <v>10</v>
      </c>
      <c r="AB79" s="47">
        <f t="shared" ref="AB79:AC79" si="23">COUNTIF(AB42:AB72,"A")</f>
        <v>10</v>
      </c>
      <c r="AC79" s="47">
        <f t="shared" si="23"/>
        <v>11</v>
      </c>
      <c r="AD79" s="48"/>
      <c r="AE79" s="47" t="s">
        <v>144</v>
      </c>
      <c r="AF79" s="47"/>
      <c r="AG79" s="47"/>
      <c r="AH79" s="47">
        <f>COUNTIF(AH42:AH72,"A")</f>
        <v>9</v>
      </c>
      <c r="AI79" s="47">
        <f t="shared" ref="AI79:AJ79" si="24">COUNTIF(AI42:AI72,"A")</f>
        <v>11</v>
      </c>
      <c r="AJ79" s="47">
        <f t="shared" si="24"/>
        <v>10</v>
      </c>
      <c r="AK79" s="144"/>
      <c r="AL79" s="47" t="s">
        <v>145</v>
      </c>
      <c r="AM79" s="47"/>
      <c r="AN79" s="47"/>
      <c r="AO79" s="47">
        <f>COUNTIF(AO42:AO72,"A")</f>
        <v>8</v>
      </c>
      <c r="AP79" s="47">
        <f t="shared" ref="AP79:AQ79" si="25">COUNTIF(AP42:AP72,"A")</f>
        <v>8</v>
      </c>
      <c r="AQ79" s="48">
        <f t="shared" si="25"/>
        <v>10</v>
      </c>
      <c r="AR79" s="1"/>
      <c r="AS79" s="1"/>
      <c r="AT79" s="1"/>
      <c r="AU79" s="1"/>
      <c r="AV79" s="1"/>
    </row>
    <row r="80" spans="2:48" x14ac:dyDescent="0.35">
      <c r="B80" s="50" t="s">
        <v>160</v>
      </c>
      <c r="C80" s="144"/>
      <c r="D80" s="47"/>
      <c r="E80" s="47"/>
      <c r="F80" s="47">
        <f>COUNTIF(F42:F72,"i")</f>
        <v>5</v>
      </c>
      <c r="G80" s="47">
        <f t="shared" ref="G80:H80" si="26">COUNTIF(G42:G72,"i")</f>
        <v>1</v>
      </c>
      <c r="H80" s="47">
        <f t="shared" si="26"/>
        <v>2</v>
      </c>
      <c r="I80" s="47"/>
      <c r="J80" s="144"/>
      <c r="K80" s="47"/>
      <c r="L80" s="47"/>
      <c r="M80" s="47">
        <f>COUNTIF(M42:M72,"i")</f>
        <v>10</v>
      </c>
      <c r="N80" s="47">
        <f t="shared" ref="N80:O80" si="27">COUNTIF(N42:N72,"i")</f>
        <v>11</v>
      </c>
      <c r="O80" s="47">
        <f t="shared" si="27"/>
        <v>9</v>
      </c>
      <c r="P80" s="48"/>
      <c r="Q80" s="47"/>
      <c r="R80" s="47"/>
      <c r="S80" s="47"/>
      <c r="T80" s="47">
        <f>COUNTIF(T42:T72,"i")</f>
        <v>11</v>
      </c>
      <c r="U80" s="47">
        <f t="shared" ref="U80:V80" si="28">COUNTIF(U42:U72,"i")</f>
        <v>10</v>
      </c>
      <c r="V80" s="47">
        <f t="shared" si="28"/>
        <v>9</v>
      </c>
      <c r="W80" s="47"/>
      <c r="X80" s="144"/>
      <c r="Y80" s="47"/>
      <c r="Z80" s="47"/>
      <c r="AA80" s="47">
        <f>COUNTIF(AA42:AA72,"i")</f>
        <v>10</v>
      </c>
      <c r="AB80" s="47">
        <f t="shared" ref="AB80:AC80" si="29">COUNTIF(AB42:AB72,"i")</f>
        <v>10</v>
      </c>
      <c r="AC80" s="47">
        <f t="shared" si="29"/>
        <v>11</v>
      </c>
      <c r="AD80" s="48"/>
      <c r="AE80" s="47"/>
      <c r="AF80" s="47"/>
      <c r="AG80" s="47"/>
      <c r="AH80" s="47">
        <f>COUNTIF(AH42:AH72,"i")</f>
        <v>11</v>
      </c>
      <c r="AI80" s="47">
        <f t="shared" ref="AI80:AJ80" si="30">COUNTIF(AI42:AI72,"i")</f>
        <v>9</v>
      </c>
      <c r="AJ80" s="47">
        <f t="shared" si="30"/>
        <v>10</v>
      </c>
      <c r="AK80" s="144"/>
      <c r="AL80" s="47"/>
      <c r="AM80" s="47"/>
      <c r="AN80" s="47"/>
      <c r="AO80" s="47">
        <f>COUNTIF(AO42:AO72,"i")</f>
        <v>10</v>
      </c>
      <c r="AP80" s="47">
        <f t="shared" ref="AP80:AQ80" si="31">COUNTIF(AP42:AP72,"i")</f>
        <v>9</v>
      </c>
      <c r="AQ80" s="48">
        <f t="shared" si="31"/>
        <v>7</v>
      </c>
      <c r="AR80" s="1"/>
      <c r="AS80" s="1"/>
      <c r="AT80" s="1"/>
      <c r="AU80" s="1"/>
      <c r="AV80" s="1"/>
    </row>
    <row r="81" spans="2:48" ht="15" thickBot="1" x14ac:dyDescent="0.4">
      <c r="B81" s="51" t="s">
        <v>161</v>
      </c>
      <c r="C81" s="52"/>
      <c r="D81" s="46"/>
      <c r="E81" s="46"/>
      <c r="F81" s="46">
        <f>COUNTIF(F42:F72,"y")</f>
        <v>0</v>
      </c>
      <c r="G81" s="46">
        <f t="shared" ref="G81:H81" si="32">COUNTIF(G42:G72,"y")</f>
        <v>0</v>
      </c>
      <c r="H81" s="46">
        <f t="shared" si="32"/>
        <v>0</v>
      </c>
      <c r="I81" s="46"/>
      <c r="J81" s="52"/>
      <c r="K81" s="46"/>
      <c r="L81" s="46"/>
      <c r="M81" s="46">
        <f>COUNTIF(M42:M72,"y")</f>
        <v>0</v>
      </c>
      <c r="N81" s="46">
        <f t="shared" ref="N81:O81" si="33">COUNTIF(N42:N72,"y")</f>
        <v>0</v>
      </c>
      <c r="O81" s="46">
        <f t="shared" si="33"/>
        <v>0</v>
      </c>
      <c r="P81" s="49"/>
      <c r="Q81" s="46"/>
      <c r="R81" s="46"/>
      <c r="S81" s="46"/>
      <c r="T81" s="46">
        <f>COUNTIF(T42:T72,"y")</f>
        <v>0</v>
      </c>
      <c r="U81" s="46">
        <f t="shared" ref="U81:V81" si="34">COUNTIF(U42:U72,"y")</f>
        <v>0</v>
      </c>
      <c r="V81" s="46">
        <f t="shared" si="34"/>
        <v>0</v>
      </c>
      <c r="W81" s="46"/>
      <c r="X81" s="52"/>
      <c r="Y81" s="46"/>
      <c r="Z81" s="46"/>
      <c r="AA81" s="46">
        <f>COUNTIF(AA42:AA72,"y")</f>
        <v>0</v>
      </c>
      <c r="AB81" s="46">
        <f t="shared" ref="AB81:AC81" si="35">COUNTIF(AB42:AB72,"y")</f>
        <v>0</v>
      </c>
      <c r="AC81" s="46">
        <f t="shared" si="35"/>
        <v>0</v>
      </c>
      <c r="AD81" s="49"/>
      <c r="AE81" s="46"/>
      <c r="AF81" s="46"/>
      <c r="AG81" s="46"/>
      <c r="AH81" s="46">
        <f>COUNTIF(AH42:AH72,"y")</f>
        <v>0</v>
      </c>
      <c r="AI81" s="46">
        <f t="shared" ref="AI81:AJ81" si="36">COUNTIF(AI42:AI72,"y")</f>
        <v>0</v>
      </c>
      <c r="AJ81" s="46">
        <f t="shared" si="36"/>
        <v>0</v>
      </c>
      <c r="AK81" s="52"/>
      <c r="AL81" s="46"/>
      <c r="AM81" s="46"/>
      <c r="AN81" s="46"/>
      <c r="AO81" s="46">
        <f>COUNTIF(AO42:AO72,"y")</f>
        <v>0</v>
      </c>
      <c r="AP81" s="46">
        <f t="shared" ref="AP81:AQ81" si="37">COUNTIF(AP42:AP72,"y")</f>
        <v>0</v>
      </c>
      <c r="AQ81" s="49">
        <f t="shared" si="37"/>
        <v>0</v>
      </c>
      <c r="AR81" s="1"/>
      <c r="AS81" s="1"/>
      <c r="AT81" s="1"/>
      <c r="AU81" s="1"/>
      <c r="AV81" s="1"/>
    </row>
    <row r="82" spans="2:48" x14ac:dyDescent="0.3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2:48" x14ac:dyDescent="0.3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2:48" x14ac:dyDescent="0.3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2:48" x14ac:dyDescent="0.3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2:48" x14ac:dyDescent="0.3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2:48" x14ac:dyDescent="0.3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2:48" x14ac:dyDescent="0.3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sheetData>
  <mergeCells count="14">
    <mergeCell ref="AS3:AV4"/>
    <mergeCell ref="C40:H40"/>
    <mergeCell ref="J40:O40"/>
    <mergeCell ref="Q40:V40"/>
    <mergeCell ref="X40:AC40"/>
    <mergeCell ref="AE40:AJ40"/>
    <mergeCell ref="AL40:AQ40"/>
    <mergeCell ref="C3:AQ4"/>
    <mergeCell ref="C6:H6"/>
    <mergeCell ref="J6:O6"/>
    <mergeCell ref="Q6:V6"/>
    <mergeCell ref="X6:AC6"/>
    <mergeCell ref="AE6:AJ6"/>
    <mergeCell ref="AL6:AQ6"/>
  </mergeCells>
  <phoneticPr fontId="37"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42DE-8E35-4A38-A02E-C36FFE9531E9}">
  <dimension ref="A1:BI148"/>
  <sheetViews>
    <sheetView zoomScale="85" zoomScaleNormal="85" workbookViewId="0">
      <selection activeCell="AS27" sqref="AS27"/>
    </sheetView>
  </sheetViews>
  <sheetFormatPr defaultRowHeight="14.5" x14ac:dyDescent="0.35"/>
  <cols>
    <col min="1" max="2" width="9.1796875" style="1"/>
    <col min="3" max="3" width="4" bestFit="1" customWidth="1"/>
    <col min="4" max="4" width="2.1796875" bestFit="1" customWidth="1"/>
    <col min="5" max="5" width="5.453125" customWidth="1"/>
    <col min="6" max="8" width="4.81640625" bestFit="1" customWidth="1"/>
    <col min="9" max="9" width="2" customWidth="1"/>
    <col min="10" max="10" width="4" bestFit="1" customWidth="1"/>
    <col min="11" max="11" width="2.1796875" bestFit="1" customWidth="1"/>
    <col min="12" max="12" width="3.7265625" bestFit="1" customWidth="1"/>
    <col min="13" max="15" width="4.81640625" bestFit="1" customWidth="1"/>
    <col min="16" max="16" width="2" customWidth="1"/>
    <col min="17" max="17" width="4" bestFit="1" customWidth="1"/>
    <col min="18" max="18" width="2.1796875" bestFit="1" customWidth="1"/>
    <col min="19" max="19" width="3.7265625" bestFit="1" customWidth="1"/>
    <col min="20" max="22" width="4.81640625" bestFit="1" customWidth="1"/>
    <col min="23" max="23" width="2" customWidth="1"/>
    <col min="24" max="24" width="4" bestFit="1" customWidth="1"/>
    <col min="25" max="25" width="2.1796875" bestFit="1" customWidth="1"/>
    <col min="26" max="26" width="3.7265625" bestFit="1" customWidth="1"/>
    <col min="27" max="29" width="4.81640625" bestFit="1" customWidth="1"/>
    <col min="30" max="30" width="2" customWidth="1"/>
    <col min="31" max="31" width="4" bestFit="1" customWidth="1"/>
    <col min="32" max="32" width="2.1796875" bestFit="1" customWidth="1"/>
    <col min="33" max="33" width="3.7265625" bestFit="1" customWidth="1"/>
    <col min="34" max="36" width="4.81640625" bestFit="1" customWidth="1"/>
    <col min="37" max="37" width="2" customWidth="1"/>
    <col min="38" max="38" width="4" bestFit="1" customWidth="1"/>
    <col min="39" max="39" width="2.1796875" bestFit="1" customWidth="1"/>
    <col min="40" max="40" width="3.7265625" bestFit="1" customWidth="1"/>
    <col min="41" max="43" width="4.81640625" bestFit="1" customWidth="1"/>
    <col min="44" max="44" width="9.1796875" style="1"/>
    <col min="45" max="45" width="26.26953125" bestFit="1" customWidth="1"/>
    <col min="46" max="46" width="10.1796875" customWidth="1"/>
    <col min="47" max="48" width="10" customWidth="1"/>
    <col min="49" max="52" width="9.1796875" style="1"/>
    <col min="53" max="61" width="8.7265625" style="1"/>
  </cols>
  <sheetData>
    <row r="1" spans="3:48" x14ac:dyDescent="0.3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S1" s="1"/>
      <c r="AT1" s="1"/>
      <c r="AU1" s="1"/>
      <c r="AV1" s="1"/>
    </row>
    <row r="2" spans="3:48" x14ac:dyDescent="0.35">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S2" s="1"/>
      <c r="AT2" s="1"/>
      <c r="AU2" s="1"/>
      <c r="AV2" s="1"/>
    </row>
    <row r="3" spans="3:48" ht="15" customHeight="1" x14ac:dyDescent="0.35">
      <c r="C3" s="438" t="s">
        <v>207</v>
      </c>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S3" s="447" t="s">
        <v>177</v>
      </c>
      <c r="AT3" s="447"/>
      <c r="AU3" s="447"/>
      <c r="AV3" s="447"/>
    </row>
    <row r="4" spans="3:48" ht="15.75" customHeight="1" x14ac:dyDescent="0.35">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S4" s="448"/>
      <c r="AT4" s="448"/>
      <c r="AU4" s="448"/>
      <c r="AV4" s="448"/>
    </row>
    <row r="5" spans="3:48" ht="16" thickBot="1" x14ac:dyDescent="0.4">
      <c r="C5" s="1"/>
      <c r="D5" s="232"/>
      <c r="E5" s="233"/>
      <c r="F5" s="233"/>
      <c r="G5" s="233"/>
      <c r="H5" s="233"/>
      <c r="I5" s="233"/>
      <c r="J5" s="1"/>
      <c r="K5" s="232"/>
      <c r="L5" s="233"/>
      <c r="M5" s="233"/>
      <c r="N5" s="233"/>
      <c r="O5" s="233"/>
      <c r="P5" s="233"/>
      <c r="Q5" s="1"/>
      <c r="R5" s="232"/>
      <c r="S5" s="233"/>
      <c r="T5" s="233"/>
      <c r="U5" s="233"/>
      <c r="V5" s="233"/>
      <c r="W5" s="233"/>
      <c r="X5" s="1"/>
      <c r="Y5" s="232"/>
      <c r="Z5" s="233"/>
      <c r="AA5" s="233"/>
      <c r="AB5" s="233"/>
      <c r="AC5" s="233"/>
      <c r="AD5" s="233"/>
      <c r="AE5" s="1"/>
      <c r="AF5" s="232"/>
      <c r="AG5" s="233"/>
      <c r="AH5" s="233"/>
      <c r="AI5" s="233"/>
      <c r="AJ5" s="233"/>
      <c r="AK5" s="233"/>
      <c r="AL5" s="1"/>
      <c r="AM5" s="232"/>
      <c r="AN5" s="233"/>
      <c r="AO5" s="233"/>
      <c r="AP5" s="233"/>
      <c r="AQ5" s="233"/>
      <c r="AS5" s="1"/>
      <c r="AT5" s="1"/>
      <c r="AU5" s="1"/>
      <c r="AV5" s="1"/>
    </row>
    <row r="6" spans="3:48" x14ac:dyDescent="0.35">
      <c r="C6" s="433" t="s">
        <v>116</v>
      </c>
      <c r="D6" s="434"/>
      <c r="E6" s="434"/>
      <c r="F6" s="434"/>
      <c r="G6" s="434"/>
      <c r="H6" s="435"/>
      <c r="I6" s="246"/>
      <c r="J6" s="433" t="s">
        <v>117</v>
      </c>
      <c r="K6" s="434"/>
      <c r="L6" s="434"/>
      <c r="M6" s="434"/>
      <c r="N6" s="434"/>
      <c r="O6" s="435"/>
      <c r="P6" s="246"/>
      <c r="Q6" s="433" t="s">
        <v>118</v>
      </c>
      <c r="R6" s="434"/>
      <c r="S6" s="434"/>
      <c r="T6" s="434"/>
      <c r="U6" s="434"/>
      <c r="V6" s="435"/>
      <c r="W6" s="246"/>
      <c r="X6" s="433" t="s">
        <v>119</v>
      </c>
      <c r="Y6" s="434"/>
      <c r="Z6" s="434"/>
      <c r="AA6" s="434"/>
      <c r="AB6" s="434"/>
      <c r="AC6" s="435"/>
      <c r="AD6" s="246"/>
      <c r="AE6" s="433" t="s">
        <v>120</v>
      </c>
      <c r="AF6" s="434"/>
      <c r="AG6" s="434"/>
      <c r="AH6" s="434"/>
      <c r="AI6" s="434"/>
      <c r="AJ6" s="435"/>
      <c r="AK6" s="246"/>
      <c r="AL6" s="433" t="s">
        <v>121</v>
      </c>
      <c r="AM6" s="434"/>
      <c r="AN6" s="434"/>
      <c r="AO6" s="434"/>
      <c r="AP6" s="434"/>
      <c r="AQ6" s="435"/>
      <c r="AS6" s="3"/>
      <c r="AT6" s="112" t="s">
        <v>107</v>
      </c>
      <c r="AU6" s="112" t="s">
        <v>110</v>
      </c>
      <c r="AV6" s="112" t="s">
        <v>111</v>
      </c>
    </row>
    <row r="7" spans="3:48" ht="16" thickBot="1" x14ac:dyDescent="0.4">
      <c r="C7" s="311"/>
      <c r="D7" s="29"/>
      <c r="E7" s="312"/>
      <c r="F7" s="256" t="s">
        <v>122</v>
      </c>
      <c r="G7" s="256" t="s">
        <v>123</v>
      </c>
      <c r="H7" s="257" t="s">
        <v>124</v>
      </c>
      <c r="I7" s="155"/>
      <c r="J7" s="316"/>
      <c r="K7" s="317"/>
      <c r="L7" s="312"/>
      <c r="M7" s="256" t="s">
        <v>122</v>
      </c>
      <c r="N7" s="256" t="s">
        <v>123</v>
      </c>
      <c r="O7" s="257" t="s">
        <v>124</v>
      </c>
      <c r="P7" s="155"/>
      <c r="Q7" s="316"/>
      <c r="R7" s="317"/>
      <c r="S7" s="312"/>
      <c r="T7" s="256" t="s">
        <v>122</v>
      </c>
      <c r="U7" s="256" t="s">
        <v>123</v>
      </c>
      <c r="V7" s="257" t="s">
        <v>124</v>
      </c>
      <c r="W7" s="155"/>
      <c r="X7" s="316"/>
      <c r="Y7" s="317"/>
      <c r="Z7" s="312"/>
      <c r="AA7" s="256" t="s">
        <v>122</v>
      </c>
      <c r="AB7" s="256" t="s">
        <v>123</v>
      </c>
      <c r="AC7" s="257" t="s">
        <v>124</v>
      </c>
      <c r="AD7" s="155"/>
      <c r="AE7" s="311"/>
      <c r="AF7" s="317"/>
      <c r="AG7" s="312"/>
      <c r="AH7" s="256" t="s">
        <v>122</v>
      </c>
      <c r="AI7" s="256" t="s">
        <v>123</v>
      </c>
      <c r="AJ7" s="257" t="s">
        <v>124</v>
      </c>
      <c r="AK7" s="155"/>
      <c r="AL7" s="316"/>
      <c r="AM7" s="317"/>
      <c r="AN7" s="312"/>
      <c r="AO7" s="256" t="s">
        <v>122</v>
      </c>
      <c r="AP7" s="256" t="s">
        <v>123</v>
      </c>
      <c r="AQ7" s="257" t="s">
        <v>124</v>
      </c>
      <c r="AR7" s="155"/>
      <c r="AS7" s="113"/>
      <c r="AT7" s="113"/>
      <c r="AU7" s="113"/>
      <c r="AV7" s="113"/>
    </row>
    <row r="8" spans="3:48" x14ac:dyDescent="0.35">
      <c r="C8" s="330">
        <v>40909</v>
      </c>
      <c r="D8" s="341"/>
      <c r="E8" s="332" t="s">
        <v>153</v>
      </c>
      <c r="F8" s="359" t="s">
        <v>200</v>
      </c>
      <c r="G8" s="359" t="s">
        <v>200</v>
      </c>
      <c r="H8" s="360" t="s">
        <v>200</v>
      </c>
      <c r="I8" s="233"/>
      <c r="J8" s="313">
        <v>40940</v>
      </c>
      <c r="K8" s="379"/>
      <c r="L8" s="315" t="s">
        <v>146</v>
      </c>
      <c r="M8" s="307"/>
      <c r="N8" s="307"/>
      <c r="O8" s="244"/>
      <c r="P8" s="233"/>
      <c r="Q8" s="313">
        <v>40969</v>
      </c>
      <c r="R8" s="379"/>
      <c r="S8" s="315" t="s">
        <v>146</v>
      </c>
      <c r="T8" s="307"/>
      <c r="U8" s="307"/>
      <c r="V8" s="318"/>
      <c r="W8" s="233"/>
      <c r="X8" s="368">
        <v>41000</v>
      </c>
      <c r="Y8" s="380"/>
      <c r="Z8" s="309" t="s">
        <v>150</v>
      </c>
      <c r="AA8" s="370" t="s">
        <v>147</v>
      </c>
      <c r="AB8" s="370" t="s">
        <v>201</v>
      </c>
      <c r="AC8" s="371" t="s">
        <v>149</v>
      </c>
      <c r="AD8" s="233"/>
      <c r="AE8" s="330">
        <v>41030</v>
      </c>
      <c r="AF8" s="381"/>
      <c r="AG8" s="332" t="s">
        <v>156</v>
      </c>
      <c r="AH8" s="359" t="s">
        <v>200</v>
      </c>
      <c r="AI8" s="359" t="s">
        <v>200</v>
      </c>
      <c r="AJ8" s="360" t="s">
        <v>200</v>
      </c>
      <c r="AK8" s="233"/>
      <c r="AL8" s="368">
        <v>41061</v>
      </c>
      <c r="AM8" s="380"/>
      <c r="AN8" s="309" t="s">
        <v>152</v>
      </c>
      <c r="AO8" s="370" t="s">
        <v>147</v>
      </c>
      <c r="AP8" s="370" t="s">
        <v>201</v>
      </c>
      <c r="AQ8" s="371" t="s">
        <v>149</v>
      </c>
      <c r="AS8" s="3" t="s">
        <v>165</v>
      </c>
      <c r="AT8" s="28">
        <f>(F76+M76+T76+AA76+AH76+AO76+F79+M79+T79+AA79+AH79+AO79)*8</f>
        <v>584</v>
      </c>
      <c r="AU8" s="28">
        <f t="shared" ref="AU8" si="0">(G76+N76+U76+AB76+AI76+AP76+G79+N79+U79+AB79+AI79+AP79)*8</f>
        <v>600</v>
      </c>
      <c r="AV8" s="28">
        <f>(H76+O76+V76+AC76+AJ76+AQ76+H79+O79+V79+AC79+AJ79+AQ79)*8</f>
        <v>512</v>
      </c>
    </row>
    <row r="9" spans="3:48" x14ac:dyDescent="0.35">
      <c r="C9" s="290">
        <v>40910</v>
      </c>
      <c r="D9" s="343"/>
      <c r="E9" s="118" t="s">
        <v>156</v>
      </c>
      <c r="F9" s="236" t="s">
        <v>164</v>
      </c>
      <c r="G9" s="236" t="s">
        <v>164</v>
      </c>
      <c r="H9" s="236" t="s">
        <v>164</v>
      </c>
      <c r="I9" s="233"/>
      <c r="J9" s="290">
        <v>40941</v>
      </c>
      <c r="K9" s="343"/>
      <c r="L9" s="118" t="s">
        <v>152</v>
      </c>
      <c r="M9" s="344" t="s">
        <v>201</v>
      </c>
      <c r="N9" s="236" t="s">
        <v>149</v>
      </c>
      <c r="O9" s="292" t="s">
        <v>147</v>
      </c>
      <c r="P9" s="233"/>
      <c r="Q9" s="290">
        <v>40970</v>
      </c>
      <c r="R9" s="343"/>
      <c r="S9" s="118" t="s">
        <v>152</v>
      </c>
      <c r="T9" s="236" t="s">
        <v>149</v>
      </c>
      <c r="U9" s="236" t="s">
        <v>147</v>
      </c>
      <c r="V9" s="292" t="s">
        <v>201</v>
      </c>
      <c r="W9" s="233"/>
      <c r="X9" s="290">
        <v>41001</v>
      </c>
      <c r="Y9" s="343"/>
      <c r="Z9" s="118" t="s">
        <v>153</v>
      </c>
      <c r="AA9" s="236" t="s">
        <v>147</v>
      </c>
      <c r="AB9" s="236" t="s">
        <v>201</v>
      </c>
      <c r="AC9" s="292" t="s">
        <v>149</v>
      </c>
      <c r="AD9" s="233"/>
      <c r="AE9" s="290">
        <v>41031</v>
      </c>
      <c r="AF9" s="343"/>
      <c r="AG9" s="118" t="s">
        <v>151</v>
      </c>
      <c r="AH9" s="236"/>
      <c r="AI9" s="236"/>
      <c r="AJ9" s="292"/>
      <c r="AK9" s="233"/>
      <c r="AL9" s="290">
        <v>41062</v>
      </c>
      <c r="AM9" s="343"/>
      <c r="AN9" s="118" t="s">
        <v>155</v>
      </c>
      <c r="AO9" s="236" t="s">
        <v>147</v>
      </c>
      <c r="AP9" s="236" t="s">
        <v>201</v>
      </c>
      <c r="AQ9" s="292" t="s">
        <v>149</v>
      </c>
      <c r="AS9" s="3" t="s">
        <v>160</v>
      </c>
      <c r="AT9" s="28">
        <f t="shared" ref="AT9:AT10" si="1">(F77+M77+T77+AA77+AH77+AO77+F80+M80+T80+AA80+AH80+AO80)*8</f>
        <v>512</v>
      </c>
      <c r="AU9" s="28">
        <f t="shared" ref="AU9:AU10" si="2">(G77+N77+U77+AB77+AI77+AP77+G80+N80+U80+AB80+AI80+AP80)*8</f>
        <v>584</v>
      </c>
      <c r="AV9" s="28">
        <f t="shared" ref="AV9:AV10" si="3">(H77+O77+V77+AC77+AJ77+AQ77+H80+O80+V80+AC80+AJ80+AQ80)*8</f>
        <v>600</v>
      </c>
    </row>
    <row r="10" spans="3:48" x14ac:dyDescent="0.35">
      <c r="C10" s="290">
        <v>40911</v>
      </c>
      <c r="D10" s="343"/>
      <c r="E10" s="118" t="s">
        <v>151</v>
      </c>
      <c r="F10" s="236"/>
      <c r="G10" s="236"/>
      <c r="H10" s="236"/>
      <c r="I10" s="233"/>
      <c r="J10" s="290">
        <v>40942</v>
      </c>
      <c r="K10" s="343"/>
      <c r="L10" s="118" t="s">
        <v>155</v>
      </c>
      <c r="M10" s="344" t="s">
        <v>201</v>
      </c>
      <c r="N10" s="236" t="s">
        <v>149</v>
      </c>
      <c r="O10" s="292" t="s">
        <v>147</v>
      </c>
      <c r="P10" s="233"/>
      <c r="Q10" s="290">
        <v>40971</v>
      </c>
      <c r="R10" s="343"/>
      <c r="S10" s="118" t="s">
        <v>155</v>
      </c>
      <c r="T10" s="236" t="s">
        <v>149</v>
      </c>
      <c r="U10" s="236" t="s">
        <v>147</v>
      </c>
      <c r="V10" s="292" t="s">
        <v>201</v>
      </c>
      <c r="W10" s="233"/>
      <c r="X10" s="335">
        <v>41002</v>
      </c>
      <c r="Y10" s="345"/>
      <c r="Z10" s="329" t="s">
        <v>156</v>
      </c>
      <c r="AA10" s="333" t="s">
        <v>200</v>
      </c>
      <c r="AB10" s="333" t="s">
        <v>200</v>
      </c>
      <c r="AC10" s="334" t="s">
        <v>200</v>
      </c>
      <c r="AD10" s="233"/>
      <c r="AE10" s="220">
        <v>41032</v>
      </c>
      <c r="AF10" s="342"/>
      <c r="AG10" s="310" t="s">
        <v>146</v>
      </c>
      <c r="AH10" s="222"/>
      <c r="AI10" s="222"/>
      <c r="AJ10" s="243"/>
      <c r="AK10" s="233"/>
      <c r="AL10" s="290">
        <v>41063</v>
      </c>
      <c r="AM10" s="343"/>
      <c r="AN10" s="118" t="s">
        <v>150</v>
      </c>
      <c r="AO10" s="236" t="s">
        <v>147</v>
      </c>
      <c r="AP10" s="236" t="s">
        <v>201</v>
      </c>
      <c r="AQ10" s="292" t="s">
        <v>149</v>
      </c>
      <c r="AS10" s="3" t="s">
        <v>161</v>
      </c>
      <c r="AT10" s="28">
        <f t="shared" si="1"/>
        <v>600</v>
      </c>
      <c r="AU10" s="28">
        <f t="shared" si="2"/>
        <v>512</v>
      </c>
      <c r="AV10" s="28">
        <f t="shared" si="3"/>
        <v>584</v>
      </c>
    </row>
    <row r="11" spans="3:48" x14ac:dyDescent="0.35">
      <c r="C11" s="220">
        <v>40912</v>
      </c>
      <c r="D11" s="342"/>
      <c r="E11" s="310" t="s">
        <v>146</v>
      </c>
      <c r="F11" s="222"/>
      <c r="G11" s="222"/>
      <c r="H11" s="243"/>
      <c r="I11" s="233"/>
      <c r="J11" s="290">
        <v>40943</v>
      </c>
      <c r="K11" s="343"/>
      <c r="L11" s="118" t="s">
        <v>150</v>
      </c>
      <c r="M11" s="344" t="s">
        <v>201</v>
      </c>
      <c r="N11" s="236" t="s">
        <v>149</v>
      </c>
      <c r="O11" s="292" t="s">
        <v>147</v>
      </c>
      <c r="P11" s="233"/>
      <c r="Q11" s="290">
        <v>40972</v>
      </c>
      <c r="R11" s="343"/>
      <c r="S11" s="118" t="s">
        <v>150</v>
      </c>
      <c r="T11" s="236" t="s">
        <v>149</v>
      </c>
      <c r="U11" s="236" t="s">
        <v>147</v>
      </c>
      <c r="V11" s="292" t="s">
        <v>201</v>
      </c>
      <c r="W11" s="233"/>
      <c r="X11" s="290">
        <v>41003</v>
      </c>
      <c r="Y11" s="343"/>
      <c r="Z11" s="118" t="s">
        <v>151</v>
      </c>
      <c r="AA11" s="236"/>
      <c r="AB11" s="236"/>
      <c r="AC11" s="292"/>
      <c r="AD11" s="233"/>
      <c r="AE11" s="290">
        <v>41033</v>
      </c>
      <c r="AF11" s="343"/>
      <c r="AG11" s="118" t="s">
        <v>152</v>
      </c>
      <c r="AH11" s="236" t="s">
        <v>149</v>
      </c>
      <c r="AI11" s="236" t="s">
        <v>147</v>
      </c>
      <c r="AJ11" s="292" t="s">
        <v>201</v>
      </c>
      <c r="AK11" s="233"/>
      <c r="AL11" s="290">
        <v>41064</v>
      </c>
      <c r="AM11" s="343"/>
      <c r="AN11" s="118" t="s">
        <v>153</v>
      </c>
      <c r="AO11" s="236" t="s">
        <v>147</v>
      </c>
      <c r="AP11" s="236" t="s">
        <v>201</v>
      </c>
      <c r="AQ11" s="292" t="s">
        <v>149</v>
      </c>
      <c r="AS11" s="3"/>
      <c r="AT11" s="113"/>
      <c r="AU11" s="113"/>
      <c r="AV11" s="113"/>
    </row>
    <row r="12" spans="3:48" x14ac:dyDescent="0.35">
      <c r="C12" s="290">
        <v>40913</v>
      </c>
      <c r="D12" s="343"/>
      <c r="E12" s="118" t="s">
        <v>152</v>
      </c>
      <c r="F12" s="236" t="s">
        <v>164</v>
      </c>
      <c r="G12" s="236" t="s">
        <v>164</v>
      </c>
      <c r="H12" s="236" t="s">
        <v>164</v>
      </c>
      <c r="I12" s="233"/>
      <c r="J12" s="290">
        <v>40944</v>
      </c>
      <c r="K12" s="343"/>
      <c r="L12" s="118" t="s">
        <v>153</v>
      </c>
      <c r="M12" s="236" t="s">
        <v>201</v>
      </c>
      <c r="N12" s="236" t="s">
        <v>149</v>
      </c>
      <c r="O12" s="292" t="s">
        <v>147</v>
      </c>
      <c r="P12" s="233"/>
      <c r="Q12" s="290">
        <v>40973</v>
      </c>
      <c r="R12" s="343"/>
      <c r="S12" s="118" t="s">
        <v>153</v>
      </c>
      <c r="T12" s="236" t="s">
        <v>149</v>
      </c>
      <c r="U12" s="236" t="s">
        <v>147</v>
      </c>
      <c r="V12" s="292" t="s">
        <v>201</v>
      </c>
      <c r="W12" s="233"/>
      <c r="X12" s="220">
        <v>41004</v>
      </c>
      <c r="Y12" s="342"/>
      <c r="Z12" s="310" t="s">
        <v>146</v>
      </c>
      <c r="AA12" s="222"/>
      <c r="AB12" s="222"/>
      <c r="AC12" s="243"/>
      <c r="AD12" s="233"/>
      <c r="AE12" s="290">
        <v>41034</v>
      </c>
      <c r="AF12" s="343"/>
      <c r="AG12" s="118" t="s">
        <v>155</v>
      </c>
      <c r="AH12" s="236" t="s">
        <v>149</v>
      </c>
      <c r="AI12" s="236" t="s">
        <v>147</v>
      </c>
      <c r="AJ12" s="292" t="s">
        <v>201</v>
      </c>
      <c r="AK12" s="233"/>
      <c r="AL12" s="290">
        <v>41065</v>
      </c>
      <c r="AM12" s="343"/>
      <c r="AN12" s="118" t="s">
        <v>156</v>
      </c>
      <c r="AO12" s="236" t="s">
        <v>147</v>
      </c>
      <c r="AP12" s="236" t="s">
        <v>201</v>
      </c>
      <c r="AQ12" s="292" t="s">
        <v>149</v>
      </c>
      <c r="AS12" s="3" t="s">
        <v>166</v>
      </c>
      <c r="AT12" s="28">
        <f>SUM(AT8:AT11)</f>
        <v>1696</v>
      </c>
      <c r="AU12" s="28">
        <f>SUM(AU8:AU11)</f>
        <v>1696</v>
      </c>
      <c r="AV12" s="28">
        <f>SUM(AV8:AV11)</f>
        <v>1696</v>
      </c>
    </row>
    <row r="13" spans="3:48" x14ac:dyDescent="0.35">
      <c r="C13" s="335">
        <v>40914</v>
      </c>
      <c r="D13" s="345"/>
      <c r="E13" s="329" t="s">
        <v>155</v>
      </c>
      <c r="F13" s="333" t="s">
        <v>200</v>
      </c>
      <c r="G13" s="333" t="s">
        <v>200</v>
      </c>
      <c r="H13" s="334" t="s">
        <v>200</v>
      </c>
      <c r="I13" s="233"/>
      <c r="J13" s="290">
        <v>40945</v>
      </c>
      <c r="K13" s="343"/>
      <c r="L13" s="118" t="s">
        <v>156</v>
      </c>
      <c r="M13" s="236" t="s">
        <v>201</v>
      </c>
      <c r="N13" s="236" t="s">
        <v>149</v>
      </c>
      <c r="O13" s="292" t="s">
        <v>147</v>
      </c>
      <c r="P13" s="233"/>
      <c r="Q13" s="290">
        <v>40974</v>
      </c>
      <c r="R13" s="343"/>
      <c r="S13" s="118" t="s">
        <v>156</v>
      </c>
      <c r="T13" s="236" t="s">
        <v>149</v>
      </c>
      <c r="U13" s="236" t="s">
        <v>147</v>
      </c>
      <c r="V13" s="292" t="s">
        <v>201</v>
      </c>
      <c r="W13" s="233"/>
      <c r="X13" s="335">
        <v>41005</v>
      </c>
      <c r="Y13" s="346"/>
      <c r="Z13" s="329" t="s">
        <v>152</v>
      </c>
      <c r="AA13" s="333" t="s">
        <v>200</v>
      </c>
      <c r="AB13" s="333" t="s">
        <v>200</v>
      </c>
      <c r="AC13" s="334" t="s">
        <v>200</v>
      </c>
      <c r="AD13" s="233"/>
      <c r="AE13" s="290">
        <v>41035</v>
      </c>
      <c r="AF13" s="347"/>
      <c r="AG13" s="118" t="s">
        <v>150</v>
      </c>
      <c r="AH13" s="236" t="s">
        <v>149</v>
      </c>
      <c r="AI13" s="236" t="s">
        <v>147</v>
      </c>
      <c r="AJ13" s="292" t="s">
        <v>201</v>
      </c>
      <c r="AK13" s="233"/>
      <c r="AL13" s="290">
        <v>41066</v>
      </c>
      <c r="AM13" s="347"/>
      <c r="AN13" s="118" t="s">
        <v>151</v>
      </c>
      <c r="AO13" s="236"/>
      <c r="AP13" s="236"/>
      <c r="AQ13" s="292"/>
      <c r="AS13" s="3" t="s">
        <v>167</v>
      </c>
      <c r="AT13" s="28">
        <v>1692</v>
      </c>
      <c r="AU13" s="28">
        <v>1692</v>
      </c>
      <c r="AV13" s="28">
        <v>1692</v>
      </c>
    </row>
    <row r="14" spans="3:48" x14ac:dyDescent="0.35">
      <c r="C14" s="290">
        <v>40915</v>
      </c>
      <c r="D14" s="343"/>
      <c r="E14" s="118" t="s">
        <v>150</v>
      </c>
      <c r="F14" s="236" t="s">
        <v>147</v>
      </c>
      <c r="G14" s="236" t="s">
        <v>201</v>
      </c>
      <c r="H14" s="292" t="s">
        <v>149</v>
      </c>
      <c r="I14" s="233"/>
      <c r="J14" s="290">
        <v>40946</v>
      </c>
      <c r="K14" s="343"/>
      <c r="L14" s="118" t="s">
        <v>151</v>
      </c>
      <c r="M14" s="236"/>
      <c r="N14" s="236"/>
      <c r="O14" s="292"/>
      <c r="P14" s="233"/>
      <c r="Q14" s="290">
        <v>40975</v>
      </c>
      <c r="R14" s="343"/>
      <c r="S14" s="118" t="s">
        <v>151</v>
      </c>
      <c r="T14" s="236"/>
      <c r="U14" s="236"/>
      <c r="V14" s="292"/>
      <c r="W14" s="233"/>
      <c r="X14" s="290">
        <v>41006</v>
      </c>
      <c r="Y14" s="343"/>
      <c r="Z14" s="118" t="s">
        <v>155</v>
      </c>
      <c r="AA14" s="236" t="s">
        <v>164</v>
      </c>
      <c r="AB14" s="236" t="s">
        <v>164</v>
      </c>
      <c r="AC14" s="236" t="s">
        <v>164</v>
      </c>
      <c r="AD14" s="233"/>
      <c r="AE14" s="290">
        <v>41036</v>
      </c>
      <c r="AF14" s="343"/>
      <c r="AG14" s="118" t="s">
        <v>153</v>
      </c>
      <c r="AH14" s="236" t="s">
        <v>149</v>
      </c>
      <c r="AI14" s="236" t="s">
        <v>147</v>
      </c>
      <c r="AJ14" s="292" t="s">
        <v>201</v>
      </c>
      <c r="AK14" s="233"/>
      <c r="AL14" s="220">
        <v>41067</v>
      </c>
      <c r="AM14" s="342"/>
      <c r="AN14" s="310" t="s">
        <v>146</v>
      </c>
      <c r="AO14" s="222"/>
      <c r="AP14" s="222"/>
      <c r="AQ14" s="243"/>
      <c r="AS14" s="3"/>
      <c r="AT14" s="3"/>
      <c r="AU14" s="3"/>
      <c r="AV14" s="3"/>
    </row>
    <row r="15" spans="3:48" x14ac:dyDescent="0.35">
      <c r="C15" s="290">
        <v>40916</v>
      </c>
      <c r="D15" s="343"/>
      <c r="E15" s="118" t="s">
        <v>153</v>
      </c>
      <c r="F15" s="236" t="s">
        <v>147</v>
      </c>
      <c r="G15" s="236" t="s">
        <v>201</v>
      </c>
      <c r="H15" s="292" t="s">
        <v>149</v>
      </c>
      <c r="I15" s="233"/>
      <c r="J15" s="220">
        <v>40947</v>
      </c>
      <c r="K15" s="342"/>
      <c r="L15" s="310" t="s">
        <v>146</v>
      </c>
      <c r="M15" s="222"/>
      <c r="N15" s="222"/>
      <c r="O15" s="243"/>
      <c r="P15" s="233"/>
      <c r="Q15" s="220">
        <v>40976</v>
      </c>
      <c r="R15" s="342"/>
      <c r="S15" s="310" t="s">
        <v>146</v>
      </c>
      <c r="T15" s="222"/>
      <c r="U15" s="222"/>
      <c r="V15" s="243"/>
      <c r="W15" s="233"/>
      <c r="X15" s="290">
        <v>41007</v>
      </c>
      <c r="Y15" s="343"/>
      <c r="Z15" s="118" t="s">
        <v>150</v>
      </c>
      <c r="AA15" s="236" t="s">
        <v>164</v>
      </c>
      <c r="AB15" s="236" t="s">
        <v>164</v>
      </c>
      <c r="AC15" s="236" t="s">
        <v>164</v>
      </c>
      <c r="AD15" s="233"/>
      <c r="AE15" s="290">
        <v>41037</v>
      </c>
      <c r="AF15" s="343"/>
      <c r="AG15" s="118" t="s">
        <v>156</v>
      </c>
      <c r="AH15" s="236" t="s">
        <v>149</v>
      </c>
      <c r="AI15" s="236" t="s">
        <v>147</v>
      </c>
      <c r="AJ15" s="292" t="s">
        <v>201</v>
      </c>
      <c r="AK15" s="233"/>
      <c r="AL15" s="290">
        <v>41068</v>
      </c>
      <c r="AM15" s="343"/>
      <c r="AN15" s="118" t="s">
        <v>152</v>
      </c>
      <c r="AO15" s="344" t="s">
        <v>201</v>
      </c>
      <c r="AP15" s="236" t="s">
        <v>149</v>
      </c>
      <c r="AQ15" s="292" t="s">
        <v>147</v>
      </c>
      <c r="AS15" s="3" t="s">
        <v>168</v>
      </c>
      <c r="AT15" s="28">
        <f>AT13/8</f>
        <v>211.5</v>
      </c>
      <c r="AU15" s="28">
        <f t="shared" ref="AU15:AV15" si="4">AU13/8</f>
        <v>211.5</v>
      </c>
      <c r="AV15" s="28">
        <f t="shared" si="4"/>
        <v>211.5</v>
      </c>
    </row>
    <row r="16" spans="3:48" x14ac:dyDescent="0.35">
      <c r="C16" s="290">
        <v>40917</v>
      </c>
      <c r="D16" s="343"/>
      <c r="E16" s="118" t="s">
        <v>156</v>
      </c>
      <c r="F16" s="236" t="s">
        <v>147</v>
      </c>
      <c r="G16" s="236" t="s">
        <v>201</v>
      </c>
      <c r="H16" s="292" t="s">
        <v>149</v>
      </c>
      <c r="I16" s="233"/>
      <c r="J16" s="290">
        <v>40948</v>
      </c>
      <c r="K16" s="343"/>
      <c r="L16" s="118" t="s">
        <v>152</v>
      </c>
      <c r="M16" s="236" t="s">
        <v>149</v>
      </c>
      <c r="N16" s="236" t="s">
        <v>147</v>
      </c>
      <c r="O16" s="292" t="s">
        <v>201</v>
      </c>
      <c r="P16" s="233"/>
      <c r="Q16" s="290">
        <v>40977</v>
      </c>
      <c r="R16" s="343"/>
      <c r="S16" s="118" t="s">
        <v>152</v>
      </c>
      <c r="T16" s="236" t="s">
        <v>147</v>
      </c>
      <c r="U16" s="236" t="s">
        <v>201</v>
      </c>
      <c r="V16" s="292" t="s">
        <v>149</v>
      </c>
      <c r="W16" s="233"/>
      <c r="X16" s="290">
        <v>41008</v>
      </c>
      <c r="Y16" s="343"/>
      <c r="Z16" s="118" t="s">
        <v>153</v>
      </c>
      <c r="AA16" s="236" t="s">
        <v>164</v>
      </c>
      <c r="AB16" s="236" t="s">
        <v>164</v>
      </c>
      <c r="AC16" s="236" t="s">
        <v>164</v>
      </c>
      <c r="AD16" s="233"/>
      <c r="AE16" s="290">
        <v>41038</v>
      </c>
      <c r="AF16" s="343"/>
      <c r="AG16" s="118" t="s">
        <v>151</v>
      </c>
      <c r="AH16" s="236"/>
      <c r="AI16" s="236"/>
      <c r="AJ16" s="292"/>
      <c r="AK16" s="233"/>
      <c r="AL16" s="290">
        <v>41069</v>
      </c>
      <c r="AM16" s="343"/>
      <c r="AN16" s="118" t="s">
        <v>155</v>
      </c>
      <c r="AO16" s="344" t="s">
        <v>201</v>
      </c>
      <c r="AP16" s="236" t="s">
        <v>149</v>
      </c>
      <c r="AQ16" s="292" t="s">
        <v>147</v>
      </c>
      <c r="AS16" s="3"/>
      <c r="AT16" s="3"/>
      <c r="AU16" s="3"/>
      <c r="AV16" s="3"/>
    </row>
    <row r="17" spans="3:48" x14ac:dyDescent="0.35">
      <c r="C17" s="290">
        <v>40918</v>
      </c>
      <c r="D17" s="343"/>
      <c r="E17" s="118" t="s">
        <v>151</v>
      </c>
      <c r="F17" s="236"/>
      <c r="G17" s="236"/>
      <c r="H17" s="292"/>
      <c r="I17" s="233"/>
      <c r="J17" s="290">
        <v>40949</v>
      </c>
      <c r="K17" s="343"/>
      <c r="L17" s="118" t="s">
        <v>155</v>
      </c>
      <c r="M17" s="236" t="s">
        <v>149</v>
      </c>
      <c r="N17" s="236" t="s">
        <v>147</v>
      </c>
      <c r="O17" s="292" t="s">
        <v>201</v>
      </c>
      <c r="P17" s="233"/>
      <c r="Q17" s="290">
        <v>40978</v>
      </c>
      <c r="R17" s="343"/>
      <c r="S17" s="118" t="s">
        <v>155</v>
      </c>
      <c r="T17" s="236" t="s">
        <v>147</v>
      </c>
      <c r="U17" s="236" t="s">
        <v>201</v>
      </c>
      <c r="V17" s="292" t="s">
        <v>149</v>
      </c>
      <c r="W17" s="233"/>
      <c r="X17" s="290">
        <v>41009</v>
      </c>
      <c r="Y17" s="343"/>
      <c r="Z17" s="118" t="s">
        <v>156</v>
      </c>
      <c r="AA17" s="236" t="s">
        <v>164</v>
      </c>
      <c r="AB17" s="236" t="s">
        <v>164</v>
      </c>
      <c r="AC17" s="236" t="s">
        <v>164</v>
      </c>
      <c r="AD17" s="233"/>
      <c r="AE17" s="220">
        <v>41039</v>
      </c>
      <c r="AF17" s="342"/>
      <c r="AG17" s="310" t="s">
        <v>146</v>
      </c>
      <c r="AH17" s="222"/>
      <c r="AI17" s="222"/>
      <c r="AJ17" s="243"/>
      <c r="AK17" s="233"/>
      <c r="AL17" s="290">
        <v>41070</v>
      </c>
      <c r="AM17" s="343"/>
      <c r="AN17" s="118" t="s">
        <v>150</v>
      </c>
      <c r="AO17" s="344" t="s">
        <v>201</v>
      </c>
      <c r="AP17" s="236" t="s">
        <v>149</v>
      </c>
      <c r="AQ17" s="292" t="s">
        <v>147</v>
      </c>
      <c r="AS17" s="3" t="s">
        <v>31</v>
      </c>
      <c r="AT17" s="28">
        <f>COUNTIF(F8:F72,"AP")+COUNTIF(M8:M72,"AP")+COUNTIF(T8:T72,"AP")+COUNTIF(AA8:AA72,"AP")+COUNTIF(AH8:AH72,"AP")+COUNTIF(AO8:AO72,"AP")</f>
        <v>9</v>
      </c>
      <c r="AU17" s="28">
        <f t="shared" ref="AU17:AV17" si="5">COUNTIF(G8:G72,"AP")+COUNTIF(N8:N72,"AP")+COUNTIF(U8:U72,"AP")+COUNTIF(AB8:AB72,"AP")+COUNTIF(AI8:AI72,"AP")+COUNTIF(AP8:AP72,"AP")</f>
        <v>9</v>
      </c>
      <c r="AV17" s="28">
        <f t="shared" si="5"/>
        <v>9</v>
      </c>
    </row>
    <row r="18" spans="3:48" x14ac:dyDescent="0.35">
      <c r="C18" s="220">
        <v>40919</v>
      </c>
      <c r="D18" s="342"/>
      <c r="E18" s="310" t="s">
        <v>146</v>
      </c>
      <c r="F18" s="222"/>
      <c r="G18" s="222"/>
      <c r="H18" s="243"/>
      <c r="I18" s="233"/>
      <c r="J18" s="290">
        <v>40950</v>
      </c>
      <c r="K18" s="343"/>
      <c r="L18" s="118" t="s">
        <v>150</v>
      </c>
      <c r="M18" s="236" t="s">
        <v>149</v>
      </c>
      <c r="N18" s="236" t="s">
        <v>147</v>
      </c>
      <c r="O18" s="292" t="s">
        <v>201</v>
      </c>
      <c r="P18" s="233"/>
      <c r="Q18" s="290">
        <v>40979</v>
      </c>
      <c r="R18" s="343"/>
      <c r="S18" s="118" t="s">
        <v>150</v>
      </c>
      <c r="T18" s="236" t="s">
        <v>147</v>
      </c>
      <c r="U18" s="236" t="s">
        <v>201</v>
      </c>
      <c r="V18" s="292" t="s">
        <v>149</v>
      </c>
      <c r="W18" s="233"/>
      <c r="X18" s="290">
        <v>41010</v>
      </c>
      <c r="Y18" s="343"/>
      <c r="Z18" s="118" t="s">
        <v>151</v>
      </c>
      <c r="AA18" s="236"/>
      <c r="AB18" s="236"/>
      <c r="AC18" s="292"/>
      <c r="AD18" s="233"/>
      <c r="AE18" s="290">
        <v>41040</v>
      </c>
      <c r="AF18" s="343"/>
      <c r="AG18" s="118" t="s">
        <v>152</v>
      </c>
      <c r="AH18" s="236" t="s">
        <v>147</v>
      </c>
      <c r="AI18" s="236" t="s">
        <v>201</v>
      </c>
      <c r="AJ18" s="292" t="s">
        <v>149</v>
      </c>
      <c r="AK18" s="233"/>
      <c r="AL18" s="290">
        <v>41071</v>
      </c>
      <c r="AM18" s="343"/>
      <c r="AN18" s="118" t="s">
        <v>153</v>
      </c>
      <c r="AO18" s="236" t="s">
        <v>201</v>
      </c>
      <c r="AP18" s="236" t="s">
        <v>149</v>
      </c>
      <c r="AQ18" s="292" t="s">
        <v>147</v>
      </c>
      <c r="AS18" s="3" t="s">
        <v>169</v>
      </c>
      <c r="AT18" s="28">
        <f>COUNTIF(F8:F38,"L")+COUNTIF(AO8:AO38,"L")+COUNTIF(M8:M38,"L")+COUNTIF(T8:T38,"L")+COUNTIF(AA8:AA38,"L")+COUNTIF(AH8:AH38,"L")+COUNTIF(F42:F72,"L")+COUNTIF(AO42:AO72,"L")+COUNTIF(M42:M72,"L")+COUNTIF(T42:T72,"L")+COUNTIF(AA42:AA72,"L")+COUNTIF(AH42:AH72,"L")</f>
        <v>30</v>
      </c>
      <c r="AU18" s="28">
        <f t="shared" ref="AU18:AV18" si="6">COUNTIF(G8:G38,"L")+COUNTIF(AP8:AP38,"L")+COUNTIF(N8:N38,"L")+COUNTIF(U8:U38,"L")+COUNTIF(AB8:AB38,"L")+COUNTIF(AI8:AI38,"L")+COUNTIF(G42:G72,"L")+COUNTIF(AP42:AP72,"L")+COUNTIF(N42:N72,"L")+COUNTIF(U42:U72,"L")+COUNTIF(AB42:AB72,"L")+COUNTIF(AI42:AI72,"L")</f>
        <v>30</v>
      </c>
      <c r="AV18" s="28">
        <f t="shared" si="6"/>
        <v>30</v>
      </c>
    </row>
    <row r="19" spans="3:48" x14ac:dyDescent="0.35">
      <c r="C19" s="290">
        <v>40920</v>
      </c>
      <c r="D19" s="343"/>
      <c r="E19" s="118" t="s">
        <v>152</v>
      </c>
      <c r="F19" s="344" t="s">
        <v>201</v>
      </c>
      <c r="G19" s="236" t="s">
        <v>149</v>
      </c>
      <c r="H19" s="292" t="s">
        <v>147</v>
      </c>
      <c r="I19" s="233"/>
      <c r="J19" s="290">
        <v>40951</v>
      </c>
      <c r="K19" s="343"/>
      <c r="L19" s="118" t="s">
        <v>153</v>
      </c>
      <c r="M19" s="236" t="s">
        <v>149</v>
      </c>
      <c r="N19" s="236" t="s">
        <v>147</v>
      </c>
      <c r="O19" s="292" t="s">
        <v>201</v>
      </c>
      <c r="P19" s="233"/>
      <c r="Q19" s="290">
        <v>40980</v>
      </c>
      <c r="R19" s="343"/>
      <c r="S19" s="118" t="s">
        <v>153</v>
      </c>
      <c r="T19" s="236" t="s">
        <v>147</v>
      </c>
      <c r="U19" s="236" t="s">
        <v>201</v>
      </c>
      <c r="V19" s="292" t="s">
        <v>149</v>
      </c>
      <c r="W19" s="233"/>
      <c r="X19" s="220">
        <v>41011</v>
      </c>
      <c r="Y19" s="342"/>
      <c r="Z19" s="310" t="s">
        <v>146</v>
      </c>
      <c r="AA19" s="222"/>
      <c r="AB19" s="222"/>
      <c r="AC19" s="243"/>
      <c r="AD19" s="233"/>
      <c r="AE19" s="290">
        <v>41041</v>
      </c>
      <c r="AF19" s="343"/>
      <c r="AG19" s="118" t="s">
        <v>155</v>
      </c>
      <c r="AH19" s="236" t="s">
        <v>147</v>
      </c>
      <c r="AI19" s="236" t="s">
        <v>201</v>
      </c>
      <c r="AJ19" s="292" t="s">
        <v>149</v>
      </c>
      <c r="AK19" s="233"/>
      <c r="AL19" s="290">
        <v>41072</v>
      </c>
      <c r="AM19" s="343"/>
      <c r="AN19" s="118" t="s">
        <v>156</v>
      </c>
      <c r="AO19" s="236" t="s">
        <v>201</v>
      </c>
      <c r="AP19" s="236" t="s">
        <v>149</v>
      </c>
      <c r="AQ19" s="292" t="s">
        <v>147</v>
      </c>
      <c r="AS19" s="3" t="s">
        <v>170</v>
      </c>
      <c r="AT19" s="114">
        <f>COUNTIF(AO6:AO72,"ATV")+COUNTIF(F6:F72,"ATV")+COUNTIF(M6:M72,"ATV")+COUNTIF(T6:T72,"ATV")+COUNTIF(AA6:AA72,"ATV")+COUNTIF(AH6:AH72,"ATV")</f>
        <v>15</v>
      </c>
      <c r="AU19" s="114">
        <f t="shared" ref="AU19:AV19" si="7">COUNTIF(AP6:AP72,"ATV")+COUNTIF(G6:G72,"ATV")+COUNTIF(N6:N72,"ATV")+COUNTIF(U6:U72,"ATV")+COUNTIF(AB6:AB72,"ATV")+COUNTIF(AI6:AI72,"ATV")</f>
        <v>15</v>
      </c>
      <c r="AV19" s="114">
        <f t="shared" si="7"/>
        <v>15</v>
      </c>
    </row>
    <row r="20" spans="3:48" x14ac:dyDescent="0.35">
      <c r="C20" s="290">
        <v>40921</v>
      </c>
      <c r="D20" s="343"/>
      <c r="E20" s="118" t="s">
        <v>155</v>
      </c>
      <c r="F20" s="344" t="s">
        <v>201</v>
      </c>
      <c r="G20" s="236" t="s">
        <v>149</v>
      </c>
      <c r="H20" s="292" t="s">
        <v>147</v>
      </c>
      <c r="I20" s="233"/>
      <c r="J20" s="290">
        <v>40952</v>
      </c>
      <c r="K20" s="343"/>
      <c r="L20" s="118" t="s">
        <v>156</v>
      </c>
      <c r="M20" s="236" t="s">
        <v>212</v>
      </c>
      <c r="N20" s="236" t="s">
        <v>147</v>
      </c>
      <c r="O20" s="292" t="s">
        <v>201</v>
      </c>
      <c r="P20" s="233"/>
      <c r="Q20" s="290">
        <v>40981</v>
      </c>
      <c r="R20" s="343"/>
      <c r="S20" s="118" t="s">
        <v>156</v>
      </c>
      <c r="T20" s="236" t="s">
        <v>147</v>
      </c>
      <c r="U20" s="236" t="s">
        <v>201</v>
      </c>
      <c r="V20" s="292" t="s">
        <v>149</v>
      </c>
      <c r="W20" s="233"/>
      <c r="X20" s="290">
        <v>41012</v>
      </c>
      <c r="Y20" s="347"/>
      <c r="Z20" s="118" t="s">
        <v>152</v>
      </c>
      <c r="AA20" s="236" t="s">
        <v>149</v>
      </c>
      <c r="AB20" s="236" t="s">
        <v>147</v>
      </c>
      <c r="AC20" s="292" t="s">
        <v>201</v>
      </c>
      <c r="AD20" s="233"/>
      <c r="AE20" s="290">
        <v>41042</v>
      </c>
      <c r="AF20" s="347"/>
      <c r="AG20" s="118" t="s">
        <v>150</v>
      </c>
      <c r="AH20" s="236" t="s">
        <v>147</v>
      </c>
      <c r="AI20" s="236" t="s">
        <v>201</v>
      </c>
      <c r="AJ20" s="292" t="s">
        <v>149</v>
      </c>
      <c r="AK20" s="233"/>
      <c r="AL20" s="290">
        <v>41073</v>
      </c>
      <c r="AM20" s="347"/>
      <c r="AN20" s="118" t="s">
        <v>151</v>
      </c>
      <c r="AO20" s="236"/>
      <c r="AP20" s="236"/>
      <c r="AQ20" s="292"/>
      <c r="AS20" s="3"/>
      <c r="AT20" s="28"/>
      <c r="AU20" s="28"/>
      <c r="AV20" s="28"/>
    </row>
    <row r="21" spans="3:48" x14ac:dyDescent="0.35">
      <c r="C21" s="290">
        <v>40922</v>
      </c>
      <c r="D21" s="343"/>
      <c r="E21" s="118" t="s">
        <v>150</v>
      </c>
      <c r="F21" s="344" t="s">
        <v>201</v>
      </c>
      <c r="G21" s="236" t="s">
        <v>149</v>
      </c>
      <c r="H21" s="292" t="s">
        <v>147</v>
      </c>
      <c r="I21" s="233"/>
      <c r="J21" s="290">
        <v>40953</v>
      </c>
      <c r="K21" s="343"/>
      <c r="L21" s="118" t="s">
        <v>151</v>
      </c>
      <c r="M21" s="236"/>
      <c r="N21" s="236"/>
      <c r="O21" s="292"/>
      <c r="P21" s="233"/>
      <c r="Q21" s="290">
        <v>40982</v>
      </c>
      <c r="R21" s="343"/>
      <c r="S21" s="118" t="s">
        <v>151</v>
      </c>
      <c r="T21" s="236"/>
      <c r="U21" s="236"/>
      <c r="V21" s="292"/>
      <c r="W21" s="233"/>
      <c r="X21" s="290">
        <v>41013</v>
      </c>
      <c r="Y21" s="343"/>
      <c r="Z21" s="118" t="s">
        <v>155</v>
      </c>
      <c r="AA21" s="236" t="s">
        <v>149</v>
      </c>
      <c r="AB21" s="236" t="s">
        <v>147</v>
      </c>
      <c r="AC21" s="292" t="s">
        <v>201</v>
      </c>
      <c r="AD21" s="233"/>
      <c r="AE21" s="335">
        <v>41043</v>
      </c>
      <c r="AF21" s="345"/>
      <c r="AG21" s="329" t="s">
        <v>153</v>
      </c>
      <c r="AH21" s="333" t="s">
        <v>200</v>
      </c>
      <c r="AI21" s="333" t="s">
        <v>200</v>
      </c>
      <c r="AJ21" s="334" t="s">
        <v>200</v>
      </c>
      <c r="AK21" s="233"/>
      <c r="AL21" s="220">
        <v>41074</v>
      </c>
      <c r="AM21" s="342"/>
      <c r="AN21" s="310" t="s">
        <v>146</v>
      </c>
      <c r="AO21" s="222"/>
      <c r="AP21" s="222"/>
      <c r="AQ21" s="243"/>
      <c r="AS21" s="3" t="s">
        <v>171</v>
      </c>
      <c r="AT21" s="115">
        <f>AT12-AT13</f>
        <v>4</v>
      </c>
      <c r="AU21" s="115">
        <f>AU12-AU13</f>
        <v>4</v>
      </c>
      <c r="AV21" s="115">
        <f>AV12-AV13</f>
        <v>4</v>
      </c>
    </row>
    <row r="22" spans="3:48" x14ac:dyDescent="0.35">
      <c r="C22" s="290">
        <v>40923</v>
      </c>
      <c r="D22" s="343"/>
      <c r="E22" s="118" t="s">
        <v>153</v>
      </c>
      <c r="F22" s="236" t="s">
        <v>201</v>
      </c>
      <c r="G22" s="236" t="s">
        <v>149</v>
      </c>
      <c r="H22" s="292" t="s">
        <v>147</v>
      </c>
      <c r="I22" s="233"/>
      <c r="J22" s="220">
        <v>40954</v>
      </c>
      <c r="K22" s="342"/>
      <c r="L22" s="310" t="s">
        <v>146</v>
      </c>
      <c r="M22" s="222"/>
      <c r="N22" s="222"/>
      <c r="O22" s="243"/>
      <c r="P22" s="233"/>
      <c r="Q22" s="220">
        <v>40983</v>
      </c>
      <c r="R22" s="342"/>
      <c r="S22" s="310" t="s">
        <v>146</v>
      </c>
      <c r="T22" s="222"/>
      <c r="U22" s="222"/>
      <c r="V22" s="243"/>
      <c r="W22" s="233"/>
      <c r="X22" s="290">
        <v>41014</v>
      </c>
      <c r="Y22" s="343"/>
      <c r="Z22" s="118" t="s">
        <v>150</v>
      </c>
      <c r="AA22" s="236" t="s">
        <v>149</v>
      </c>
      <c r="AB22" s="236" t="s">
        <v>147</v>
      </c>
      <c r="AC22" s="292" t="s">
        <v>201</v>
      </c>
      <c r="AD22" s="233"/>
      <c r="AE22" s="290">
        <v>41044</v>
      </c>
      <c r="AF22" s="343"/>
      <c r="AG22" s="118" t="s">
        <v>156</v>
      </c>
      <c r="AH22" s="236" t="s">
        <v>164</v>
      </c>
      <c r="AI22" s="236" t="s">
        <v>164</v>
      </c>
      <c r="AJ22" s="236" t="s">
        <v>164</v>
      </c>
      <c r="AK22" s="233"/>
      <c r="AL22" s="290">
        <v>41075</v>
      </c>
      <c r="AM22" s="343"/>
      <c r="AN22" s="118" t="s">
        <v>152</v>
      </c>
      <c r="AO22" s="236" t="s">
        <v>149</v>
      </c>
      <c r="AP22" s="236" t="s">
        <v>147</v>
      </c>
      <c r="AQ22" s="292" t="s">
        <v>201</v>
      </c>
      <c r="AS22" s="1"/>
      <c r="AT22" s="1"/>
      <c r="AU22" s="1"/>
      <c r="AV22" s="1"/>
    </row>
    <row r="23" spans="3:48" x14ac:dyDescent="0.35">
      <c r="C23" s="290">
        <v>40924</v>
      </c>
      <c r="D23" s="343"/>
      <c r="E23" s="118" t="s">
        <v>156</v>
      </c>
      <c r="F23" s="236" t="s">
        <v>201</v>
      </c>
      <c r="G23" s="236" t="s">
        <v>149</v>
      </c>
      <c r="H23" s="292" t="s">
        <v>147</v>
      </c>
      <c r="I23" s="233"/>
      <c r="J23" s="290">
        <v>40955</v>
      </c>
      <c r="K23" s="343"/>
      <c r="L23" s="118" t="s">
        <v>152</v>
      </c>
      <c r="M23" s="236" t="s">
        <v>147</v>
      </c>
      <c r="N23" s="236" t="s">
        <v>201</v>
      </c>
      <c r="O23" s="292" t="s">
        <v>149</v>
      </c>
      <c r="P23" s="233"/>
      <c r="Q23" s="290">
        <v>40984</v>
      </c>
      <c r="R23" s="343"/>
      <c r="S23" s="118" t="s">
        <v>152</v>
      </c>
      <c r="T23" s="344" t="s">
        <v>201</v>
      </c>
      <c r="U23" s="236" t="s">
        <v>149</v>
      </c>
      <c r="V23" s="292" t="s">
        <v>147</v>
      </c>
      <c r="W23" s="233"/>
      <c r="X23" s="290">
        <v>41015</v>
      </c>
      <c r="Y23" s="343"/>
      <c r="Z23" s="118" t="s">
        <v>153</v>
      </c>
      <c r="AA23" s="236" t="s">
        <v>149</v>
      </c>
      <c r="AB23" s="236" t="s">
        <v>147</v>
      </c>
      <c r="AC23" s="292" t="s">
        <v>201</v>
      </c>
      <c r="AD23" s="233"/>
      <c r="AE23" s="290">
        <v>41045</v>
      </c>
      <c r="AF23" s="343"/>
      <c r="AG23" s="118" t="s">
        <v>151</v>
      </c>
      <c r="AH23" s="236"/>
      <c r="AI23" s="236"/>
      <c r="AJ23" s="292"/>
      <c r="AK23" s="233"/>
      <c r="AL23" s="290">
        <v>41076</v>
      </c>
      <c r="AM23" s="343"/>
      <c r="AN23" s="118" t="s">
        <v>155</v>
      </c>
      <c r="AO23" s="236" t="s">
        <v>149</v>
      </c>
      <c r="AP23" s="236" t="s">
        <v>147</v>
      </c>
      <c r="AQ23" s="292" t="s">
        <v>201</v>
      </c>
      <c r="AS23" s="1"/>
      <c r="AT23" s="1"/>
      <c r="AU23" s="1"/>
      <c r="AV23" s="1"/>
    </row>
    <row r="24" spans="3:48" x14ac:dyDescent="0.35">
      <c r="C24" s="290">
        <v>40925</v>
      </c>
      <c r="D24" s="343"/>
      <c r="E24" s="118" t="s">
        <v>151</v>
      </c>
      <c r="F24" s="236"/>
      <c r="G24" s="236"/>
      <c r="H24" s="292"/>
      <c r="I24" s="233"/>
      <c r="J24" s="290">
        <v>40956</v>
      </c>
      <c r="K24" s="343"/>
      <c r="L24" s="118" t="s">
        <v>155</v>
      </c>
      <c r="M24" s="236" t="s">
        <v>147</v>
      </c>
      <c r="N24" s="236" t="s">
        <v>201</v>
      </c>
      <c r="O24" s="292" t="s">
        <v>149</v>
      </c>
      <c r="P24" s="233"/>
      <c r="Q24" s="290">
        <v>40985</v>
      </c>
      <c r="R24" s="343"/>
      <c r="S24" s="118" t="s">
        <v>155</v>
      </c>
      <c r="T24" s="344" t="s">
        <v>201</v>
      </c>
      <c r="U24" s="236" t="s">
        <v>149</v>
      </c>
      <c r="V24" s="292" t="s">
        <v>147</v>
      </c>
      <c r="W24" s="233"/>
      <c r="X24" s="290">
        <v>41016</v>
      </c>
      <c r="Y24" s="343"/>
      <c r="Z24" s="118" t="s">
        <v>156</v>
      </c>
      <c r="AA24" s="236" t="s">
        <v>149</v>
      </c>
      <c r="AB24" s="236" t="s">
        <v>147</v>
      </c>
      <c r="AC24" s="292" t="s">
        <v>201</v>
      </c>
      <c r="AD24" s="233"/>
      <c r="AE24" s="220">
        <v>41046</v>
      </c>
      <c r="AF24" s="342"/>
      <c r="AG24" s="310" t="s">
        <v>146</v>
      </c>
      <c r="AH24" s="222"/>
      <c r="AI24" s="222"/>
      <c r="AJ24" s="243"/>
      <c r="AK24" s="233"/>
      <c r="AL24" s="290">
        <v>41077</v>
      </c>
      <c r="AM24" s="343"/>
      <c r="AN24" s="118" t="s">
        <v>150</v>
      </c>
      <c r="AO24" s="236" t="s">
        <v>149</v>
      </c>
      <c r="AP24" s="236" t="s">
        <v>147</v>
      </c>
      <c r="AQ24" s="292" t="s">
        <v>201</v>
      </c>
      <c r="AS24" s="1"/>
      <c r="AT24" s="1"/>
      <c r="AU24" s="1"/>
      <c r="AV24" s="1"/>
    </row>
    <row r="25" spans="3:48" x14ac:dyDescent="0.35">
      <c r="C25" s="220">
        <v>40926</v>
      </c>
      <c r="D25" s="342"/>
      <c r="E25" s="310" t="s">
        <v>146</v>
      </c>
      <c r="F25" s="222"/>
      <c r="G25" s="222"/>
      <c r="H25" s="243"/>
      <c r="I25" s="233"/>
      <c r="J25" s="290">
        <v>40957</v>
      </c>
      <c r="K25" s="343"/>
      <c r="L25" s="118" t="s">
        <v>150</v>
      </c>
      <c r="M25" s="236" t="s">
        <v>147</v>
      </c>
      <c r="N25" s="236" t="s">
        <v>201</v>
      </c>
      <c r="O25" s="292" t="s">
        <v>149</v>
      </c>
      <c r="P25" s="233"/>
      <c r="Q25" s="290">
        <v>40986</v>
      </c>
      <c r="R25" s="343"/>
      <c r="S25" s="118" t="s">
        <v>150</v>
      </c>
      <c r="T25" s="344" t="s">
        <v>201</v>
      </c>
      <c r="U25" s="236" t="s">
        <v>149</v>
      </c>
      <c r="V25" s="292" t="s">
        <v>147</v>
      </c>
      <c r="W25" s="233"/>
      <c r="X25" s="290">
        <v>41017</v>
      </c>
      <c r="Y25" s="343"/>
      <c r="Z25" s="118" t="s">
        <v>151</v>
      </c>
      <c r="AA25" s="236"/>
      <c r="AB25" s="236"/>
      <c r="AC25" s="292"/>
      <c r="AD25" s="233"/>
      <c r="AE25" s="290">
        <v>41047</v>
      </c>
      <c r="AF25" s="343"/>
      <c r="AG25" s="118" t="s">
        <v>152</v>
      </c>
      <c r="AH25" s="344" t="s">
        <v>201</v>
      </c>
      <c r="AI25" s="236" t="s">
        <v>149</v>
      </c>
      <c r="AJ25" s="292" t="s">
        <v>147</v>
      </c>
      <c r="AK25" s="233"/>
      <c r="AL25" s="290">
        <v>41078</v>
      </c>
      <c r="AM25" s="343"/>
      <c r="AN25" s="118" t="s">
        <v>153</v>
      </c>
      <c r="AO25" s="236" t="s">
        <v>149</v>
      </c>
      <c r="AP25" s="236" t="s">
        <v>147</v>
      </c>
      <c r="AQ25" s="292" t="s">
        <v>201</v>
      </c>
      <c r="AS25" s="1"/>
      <c r="AT25" s="1"/>
      <c r="AU25" s="1"/>
      <c r="AV25" s="1"/>
    </row>
    <row r="26" spans="3:48" x14ac:dyDescent="0.35">
      <c r="C26" s="290">
        <v>40927</v>
      </c>
      <c r="D26" s="343"/>
      <c r="E26" s="118" t="s">
        <v>152</v>
      </c>
      <c r="F26" s="236" t="s">
        <v>149</v>
      </c>
      <c r="G26" s="236" t="s">
        <v>147</v>
      </c>
      <c r="H26" s="292" t="s">
        <v>201</v>
      </c>
      <c r="I26" s="233"/>
      <c r="J26" s="290">
        <v>40958</v>
      </c>
      <c r="K26" s="343"/>
      <c r="L26" s="118" t="s">
        <v>153</v>
      </c>
      <c r="M26" s="236" t="s">
        <v>147</v>
      </c>
      <c r="N26" s="236" t="s">
        <v>201</v>
      </c>
      <c r="O26" s="292" t="s">
        <v>149</v>
      </c>
      <c r="P26" s="233"/>
      <c r="Q26" s="290">
        <v>40987</v>
      </c>
      <c r="R26" s="343"/>
      <c r="S26" s="118" t="s">
        <v>153</v>
      </c>
      <c r="T26" s="236" t="s">
        <v>201</v>
      </c>
      <c r="U26" s="236" t="s">
        <v>149</v>
      </c>
      <c r="V26" s="292" t="s">
        <v>147</v>
      </c>
      <c r="W26" s="233"/>
      <c r="X26" s="220">
        <v>41018</v>
      </c>
      <c r="Y26" s="342"/>
      <c r="Z26" s="310" t="s">
        <v>146</v>
      </c>
      <c r="AA26" s="222"/>
      <c r="AB26" s="222"/>
      <c r="AC26" s="243"/>
      <c r="AD26" s="233"/>
      <c r="AE26" s="290">
        <v>41048</v>
      </c>
      <c r="AF26" s="343"/>
      <c r="AG26" s="118" t="s">
        <v>155</v>
      </c>
      <c r="AH26" s="344" t="s">
        <v>201</v>
      </c>
      <c r="AI26" s="236" t="s">
        <v>149</v>
      </c>
      <c r="AJ26" s="292" t="s">
        <v>147</v>
      </c>
      <c r="AK26" s="233"/>
      <c r="AL26" s="290">
        <v>41079</v>
      </c>
      <c r="AM26" s="343"/>
      <c r="AN26" s="118" t="s">
        <v>156</v>
      </c>
      <c r="AO26" s="236" t="s">
        <v>149</v>
      </c>
      <c r="AP26" s="236" t="s">
        <v>147</v>
      </c>
      <c r="AQ26" s="292" t="s">
        <v>201</v>
      </c>
      <c r="AS26" s="1"/>
      <c r="AT26" s="1"/>
      <c r="AU26" s="1"/>
      <c r="AV26" s="1"/>
    </row>
    <row r="27" spans="3:48" x14ac:dyDescent="0.35">
      <c r="C27" s="290">
        <v>40928</v>
      </c>
      <c r="D27" s="343"/>
      <c r="E27" s="118" t="s">
        <v>155</v>
      </c>
      <c r="F27" s="236" t="s">
        <v>149</v>
      </c>
      <c r="G27" s="236" t="s">
        <v>147</v>
      </c>
      <c r="H27" s="292" t="s">
        <v>201</v>
      </c>
      <c r="I27" s="233"/>
      <c r="J27" s="290">
        <v>40959</v>
      </c>
      <c r="K27" s="343"/>
      <c r="L27" s="118" t="s">
        <v>156</v>
      </c>
      <c r="M27" s="236" t="s">
        <v>147</v>
      </c>
      <c r="N27" s="236" t="s">
        <v>201</v>
      </c>
      <c r="O27" s="292" t="s">
        <v>149</v>
      </c>
      <c r="P27" s="233"/>
      <c r="Q27" s="290">
        <v>40988</v>
      </c>
      <c r="R27" s="343"/>
      <c r="S27" s="118" t="s">
        <v>156</v>
      </c>
      <c r="T27" s="236" t="s">
        <v>201</v>
      </c>
      <c r="U27" s="236" t="s">
        <v>149</v>
      </c>
      <c r="V27" s="292" t="s">
        <v>147</v>
      </c>
      <c r="W27" s="233"/>
      <c r="X27" s="290">
        <v>41019</v>
      </c>
      <c r="Y27" s="347"/>
      <c r="Z27" s="118" t="s">
        <v>152</v>
      </c>
      <c r="AA27" s="236" t="s">
        <v>147</v>
      </c>
      <c r="AB27" s="236" t="s">
        <v>201</v>
      </c>
      <c r="AC27" s="292" t="s">
        <v>149</v>
      </c>
      <c r="AD27" s="233"/>
      <c r="AE27" s="290">
        <v>41049</v>
      </c>
      <c r="AF27" s="347"/>
      <c r="AG27" s="118" t="s">
        <v>150</v>
      </c>
      <c r="AH27" s="344" t="s">
        <v>201</v>
      </c>
      <c r="AI27" s="236" t="s">
        <v>149</v>
      </c>
      <c r="AJ27" s="292" t="s">
        <v>147</v>
      </c>
      <c r="AK27" s="233"/>
      <c r="AL27" s="290">
        <v>41080</v>
      </c>
      <c r="AM27" s="347"/>
      <c r="AN27" s="118" t="s">
        <v>151</v>
      </c>
      <c r="AO27" s="236"/>
      <c r="AP27" s="236"/>
      <c r="AQ27" s="292"/>
      <c r="AS27" s="1"/>
      <c r="AT27" s="1"/>
      <c r="AU27" s="1"/>
      <c r="AV27" s="1"/>
    </row>
    <row r="28" spans="3:48" ht="18.5" x14ac:dyDescent="0.45">
      <c r="C28" s="290">
        <v>40929</v>
      </c>
      <c r="D28" s="343"/>
      <c r="E28" s="118" t="s">
        <v>150</v>
      </c>
      <c r="F28" s="236" t="s">
        <v>149</v>
      </c>
      <c r="G28" s="236" t="s">
        <v>147</v>
      </c>
      <c r="H28" s="292" t="s">
        <v>201</v>
      </c>
      <c r="I28" s="233"/>
      <c r="J28" s="290">
        <v>40960</v>
      </c>
      <c r="K28" s="343"/>
      <c r="L28" s="118" t="s">
        <v>151</v>
      </c>
      <c r="M28" s="236"/>
      <c r="N28" s="236"/>
      <c r="O28" s="292"/>
      <c r="P28" s="233"/>
      <c r="Q28" s="290">
        <v>40989</v>
      </c>
      <c r="R28" s="343"/>
      <c r="S28" s="118" t="s">
        <v>151</v>
      </c>
      <c r="T28" s="236"/>
      <c r="U28" s="236"/>
      <c r="V28" s="292"/>
      <c r="W28" s="233"/>
      <c r="X28" s="290">
        <v>41020</v>
      </c>
      <c r="Y28" s="343"/>
      <c r="Z28" s="118" t="s">
        <v>155</v>
      </c>
      <c r="AA28" s="236" t="s">
        <v>147</v>
      </c>
      <c r="AB28" s="236" t="s">
        <v>201</v>
      </c>
      <c r="AC28" s="292" t="s">
        <v>149</v>
      </c>
      <c r="AD28" s="233"/>
      <c r="AE28" s="290">
        <v>41050</v>
      </c>
      <c r="AF28" s="343"/>
      <c r="AG28" s="118" t="s">
        <v>153</v>
      </c>
      <c r="AH28" s="236" t="s">
        <v>201</v>
      </c>
      <c r="AI28" s="236" t="s">
        <v>149</v>
      </c>
      <c r="AJ28" s="292" t="s">
        <v>147</v>
      </c>
      <c r="AK28" s="233"/>
      <c r="AL28" s="220">
        <v>41081</v>
      </c>
      <c r="AM28" s="342"/>
      <c r="AN28" s="310" t="s">
        <v>146</v>
      </c>
      <c r="AO28" s="222"/>
      <c r="AP28" s="222"/>
      <c r="AQ28" s="243"/>
      <c r="AS28" s="238" t="s">
        <v>217</v>
      </c>
      <c r="AT28" s="239"/>
      <c r="AU28" s="239"/>
      <c r="AV28" s="239"/>
    </row>
    <row r="29" spans="3:48" x14ac:dyDescent="0.35">
      <c r="C29" s="290">
        <v>40930</v>
      </c>
      <c r="D29" s="343"/>
      <c r="E29" s="118" t="s">
        <v>153</v>
      </c>
      <c r="F29" s="236" t="s">
        <v>149</v>
      </c>
      <c r="G29" s="236" t="s">
        <v>147</v>
      </c>
      <c r="H29" s="292" t="s">
        <v>201</v>
      </c>
      <c r="I29" s="233"/>
      <c r="J29" s="220">
        <v>40961</v>
      </c>
      <c r="K29" s="342"/>
      <c r="L29" s="310" t="s">
        <v>146</v>
      </c>
      <c r="M29" s="222"/>
      <c r="N29" s="222"/>
      <c r="O29" s="243"/>
      <c r="P29" s="233"/>
      <c r="Q29" s="220">
        <v>40990</v>
      </c>
      <c r="R29" s="342"/>
      <c r="S29" s="310" t="s">
        <v>146</v>
      </c>
      <c r="T29" s="222"/>
      <c r="U29" s="222"/>
      <c r="V29" s="243"/>
      <c r="W29" s="233"/>
      <c r="X29" s="290">
        <v>41021</v>
      </c>
      <c r="Y29" s="343"/>
      <c r="Z29" s="118" t="s">
        <v>150</v>
      </c>
      <c r="AA29" s="236" t="s">
        <v>147</v>
      </c>
      <c r="AB29" s="236" t="s">
        <v>201</v>
      </c>
      <c r="AC29" s="292" t="s">
        <v>149</v>
      </c>
      <c r="AD29" s="233"/>
      <c r="AE29" s="290">
        <v>41051</v>
      </c>
      <c r="AF29" s="343"/>
      <c r="AG29" s="118" t="s">
        <v>156</v>
      </c>
      <c r="AH29" s="236" t="s">
        <v>201</v>
      </c>
      <c r="AI29" s="236" t="s">
        <v>149</v>
      </c>
      <c r="AJ29" s="292" t="s">
        <v>147</v>
      </c>
      <c r="AK29" s="233"/>
      <c r="AL29" s="290">
        <v>41082</v>
      </c>
      <c r="AM29" s="343"/>
      <c r="AN29" s="118" t="s">
        <v>152</v>
      </c>
      <c r="AO29" s="236" t="s">
        <v>147</v>
      </c>
      <c r="AP29" s="236" t="s">
        <v>201</v>
      </c>
      <c r="AQ29" s="292" t="s">
        <v>149</v>
      </c>
      <c r="AS29" s="1"/>
      <c r="AT29" s="1"/>
      <c r="AU29" s="1"/>
      <c r="AV29" s="1"/>
    </row>
    <row r="30" spans="3:48" x14ac:dyDescent="0.35">
      <c r="C30" s="290">
        <v>40931</v>
      </c>
      <c r="D30" s="343"/>
      <c r="E30" s="118" t="s">
        <v>156</v>
      </c>
      <c r="F30" s="236" t="s">
        <v>149</v>
      </c>
      <c r="G30" s="236" t="s">
        <v>147</v>
      </c>
      <c r="H30" s="292" t="s">
        <v>201</v>
      </c>
      <c r="I30" s="233"/>
      <c r="J30" s="290">
        <v>40962</v>
      </c>
      <c r="K30" s="343"/>
      <c r="L30" s="118" t="s">
        <v>152</v>
      </c>
      <c r="M30" s="236" t="s">
        <v>154</v>
      </c>
      <c r="N30" s="236" t="s">
        <v>154</v>
      </c>
      <c r="O30" s="292" t="s">
        <v>154</v>
      </c>
      <c r="P30" s="233"/>
      <c r="Q30" s="290">
        <v>40991</v>
      </c>
      <c r="R30" s="343"/>
      <c r="S30" s="118" t="s">
        <v>152</v>
      </c>
      <c r="T30" s="236" t="s">
        <v>149</v>
      </c>
      <c r="U30" s="236" t="s">
        <v>147</v>
      </c>
      <c r="V30" s="292" t="s">
        <v>201</v>
      </c>
      <c r="W30" s="233"/>
      <c r="X30" s="290">
        <v>41022</v>
      </c>
      <c r="Y30" s="343"/>
      <c r="Z30" s="118" t="s">
        <v>153</v>
      </c>
      <c r="AA30" s="236" t="s">
        <v>147</v>
      </c>
      <c r="AB30" s="236" t="s">
        <v>201</v>
      </c>
      <c r="AC30" s="292" t="s">
        <v>149</v>
      </c>
      <c r="AD30" s="233"/>
      <c r="AE30" s="290">
        <v>41052</v>
      </c>
      <c r="AF30" s="343"/>
      <c r="AG30" s="118" t="s">
        <v>151</v>
      </c>
      <c r="AH30" s="236"/>
      <c r="AI30" s="236"/>
      <c r="AJ30" s="292"/>
      <c r="AK30" s="233"/>
      <c r="AL30" s="290">
        <v>41083</v>
      </c>
      <c r="AM30" s="343"/>
      <c r="AN30" s="118" t="s">
        <v>155</v>
      </c>
      <c r="AO30" s="236" t="s">
        <v>147</v>
      </c>
      <c r="AP30" s="236" t="s">
        <v>201</v>
      </c>
      <c r="AQ30" s="292" t="s">
        <v>149</v>
      </c>
      <c r="AS30" s="1"/>
      <c r="AT30" s="1"/>
      <c r="AU30" s="1"/>
      <c r="AV30" s="1"/>
    </row>
    <row r="31" spans="3:48" x14ac:dyDescent="0.35">
      <c r="C31" s="290">
        <v>40932</v>
      </c>
      <c r="D31" s="343"/>
      <c r="E31" s="118" t="s">
        <v>151</v>
      </c>
      <c r="F31" s="236"/>
      <c r="G31" s="236"/>
      <c r="H31" s="348"/>
      <c r="I31" s="233"/>
      <c r="J31" s="290">
        <v>40963</v>
      </c>
      <c r="K31" s="343"/>
      <c r="L31" s="118" t="s">
        <v>155</v>
      </c>
      <c r="M31" s="236" t="s">
        <v>154</v>
      </c>
      <c r="N31" s="236" t="s">
        <v>154</v>
      </c>
      <c r="O31" s="292" t="s">
        <v>154</v>
      </c>
      <c r="P31" s="233"/>
      <c r="Q31" s="290">
        <v>40992</v>
      </c>
      <c r="R31" s="343"/>
      <c r="S31" s="118" t="s">
        <v>155</v>
      </c>
      <c r="T31" s="236" t="s">
        <v>149</v>
      </c>
      <c r="U31" s="236" t="s">
        <v>147</v>
      </c>
      <c r="V31" s="292" t="s">
        <v>201</v>
      </c>
      <c r="W31" s="233"/>
      <c r="X31" s="290">
        <v>41023</v>
      </c>
      <c r="Y31" s="343"/>
      <c r="Z31" s="118" t="s">
        <v>156</v>
      </c>
      <c r="AA31" s="236" t="s">
        <v>147</v>
      </c>
      <c r="AB31" s="236" t="s">
        <v>201</v>
      </c>
      <c r="AC31" s="292" t="s">
        <v>149</v>
      </c>
      <c r="AD31" s="233"/>
      <c r="AE31" s="220">
        <v>41053</v>
      </c>
      <c r="AF31" s="342"/>
      <c r="AG31" s="310" t="s">
        <v>146</v>
      </c>
      <c r="AH31" s="222"/>
      <c r="AI31" s="222"/>
      <c r="AJ31" s="243"/>
      <c r="AK31" s="233"/>
      <c r="AL31" s="290">
        <v>41084</v>
      </c>
      <c r="AM31" s="343"/>
      <c r="AN31" s="118" t="s">
        <v>150</v>
      </c>
      <c r="AO31" s="236" t="s">
        <v>147</v>
      </c>
      <c r="AP31" s="236" t="s">
        <v>201</v>
      </c>
      <c r="AQ31" s="292" t="s">
        <v>149</v>
      </c>
      <c r="AS31" s="1"/>
      <c r="AT31" s="1"/>
      <c r="AU31" s="1"/>
      <c r="AV31" s="1"/>
    </row>
    <row r="32" spans="3:48" x14ac:dyDescent="0.35">
      <c r="C32" s="220">
        <v>40933</v>
      </c>
      <c r="D32" s="342"/>
      <c r="E32" s="310" t="s">
        <v>146</v>
      </c>
      <c r="F32" s="222"/>
      <c r="G32" s="222"/>
      <c r="H32" s="243"/>
      <c r="I32" s="233"/>
      <c r="J32" s="290">
        <v>40964</v>
      </c>
      <c r="K32" s="343"/>
      <c r="L32" s="118" t="s">
        <v>150</v>
      </c>
      <c r="M32" s="236" t="s">
        <v>154</v>
      </c>
      <c r="N32" s="236" t="s">
        <v>154</v>
      </c>
      <c r="O32" s="292" t="s">
        <v>154</v>
      </c>
      <c r="P32" s="233"/>
      <c r="Q32" s="290">
        <v>40993</v>
      </c>
      <c r="R32" s="343"/>
      <c r="S32" s="118" t="s">
        <v>150</v>
      </c>
      <c r="T32" s="236" t="s">
        <v>149</v>
      </c>
      <c r="U32" s="236" t="s">
        <v>147</v>
      </c>
      <c r="V32" s="292" t="s">
        <v>201</v>
      </c>
      <c r="W32" s="233"/>
      <c r="X32" s="290">
        <v>41024</v>
      </c>
      <c r="Y32" s="343"/>
      <c r="Z32" s="118" t="s">
        <v>151</v>
      </c>
      <c r="AA32" s="236"/>
      <c r="AB32" s="236"/>
      <c r="AC32" s="292"/>
      <c r="AD32" s="233"/>
      <c r="AE32" s="290">
        <v>41054</v>
      </c>
      <c r="AF32" s="343"/>
      <c r="AG32" s="118" t="s">
        <v>152</v>
      </c>
      <c r="AH32" s="236" t="s">
        <v>149</v>
      </c>
      <c r="AI32" s="236" t="s">
        <v>147</v>
      </c>
      <c r="AJ32" s="292" t="s">
        <v>201</v>
      </c>
      <c r="AK32" s="233"/>
      <c r="AL32" s="290">
        <v>41085</v>
      </c>
      <c r="AM32" s="343"/>
      <c r="AN32" s="118" t="s">
        <v>153</v>
      </c>
      <c r="AO32" s="236" t="s">
        <v>147</v>
      </c>
      <c r="AP32" s="236" t="s">
        <v>201</v>
      </c>
      <c r="AQ32" s="292" t="s">
        <v>149</v>
      </c>
      <c r="AS32" s="1"/>
      <c r="AT32" s="1"/>
      <c r="AU32" s="1"/>
      <c r="AV32" s="1"/>
    </row>
    <row r="33" spans="3:48" x14ac:dyDescent="0.35">
      <c r="C33" s="290">
        <v>40934</v>
      </c>
      <c r="D33" s="343"/>
      <c r="E33" s="118" t="s">
        <v>152</v>
      </c>
      <c r="F33" s="236" t="s">
        <v>147</v>
      </c>
      <c r="G33" s="236" t="s">
        <v>201</v>
      </c>
      <c r="H33" s="292" t="s">
        <v>149</v>
      </c>
      <c r="I33" s="233"/>
      <c r="J33" s="290">
        <v>40965</v>
      </c>
      <c r="K33" s="343"/>
      <c r="L33" s="118" t="s">
        <v>153</v>
      </c>
      <c r="M33" s="236" t="s">
        <v>154</v>
      </c>
      <c r="N33" s="236" t="s">
        <v>154</v>
      </c>
      <c r="O33" s="292" t="s">
        <v>154</v>
      </c>
      <c r="P33" s="233"/>
      <c r="Q33" s="290">
        <v>40994</v>
      </c>
      <c r="R33" s="343"/>
      <c r="S33" s="118" t="s">
        <v>153</v>
      </c>
      <c r="T33" s="236" t="s">
        <v>149</v>
      </c>
      <c r="U33" s="236" t="s">
        <v>147</v>
      </c>
      <c r="V33" s="292" t="s">
        <v>201</v>
      </c>
      <c r="W33" s="233"/>
      <c r="X33" s="220">
        <v>41025</v>
      </c>
      <c r="Y33" s="342"/>
      <c r="Z33" s="310" t="s">
        <v>146</v>
      </c>
      <c r="AA33" s="222"/>
      <c r="AB33" s="222"/>
      <c r="AC33" s="243"/>
      <c r="AD33" s="233"/>
      <c r="AE33" s="290">
        <v>41055</v>
      </c>
      <c r="AF33" s="343"/>
      <c r="AG33" s="118" t="s">
        <v>155</v>
      </c>
      <c r="AH33" s="236" t="s">
        <v>149</v>
      </c>
      <c r="AI33" s="236" t="s">
        <v>147</v>
      </c>
      <c r="AJ33" s="292" t="s">
        <v>201</v>
      </c>
      <c r="AK33" s="233"/>
      <c r="AL33" s="335">
        <v>41086</v>
      </c>
      <c r="AM33" s="345"/>
      <c r="AN33" s="329" t="s">
        <v>156</v>
      </c>
      <c r="AO33" s="333" t="s">
        <v>200</v>
      </c>
      <c r="AP33" s="333" t="s">
        <v>200</v>
      </c>
      <c r="AQ33" s="334" t="s">
        <v>200</v>
      </c>
      <c r="AS33" s="1"/>
      <c r="AT33" s="1"/>
      <c r="AU33" s="1"/>
      <c r="AV33" s="1"/>
    </row>
    <row r="34" spans="3:48" x14ac:dyDescent="0.35">
      <c r="C34" s="290">
        <v>40935</v>
      </c>
      <c r="D34" s="343"/>
      <c r="E34" s="118" t="s">
        <v>155</v>
      </c>
      <c r="F34" s="236" t="s">
        <v>147</v>
      </c>
      <c r="G34" s="236" t="s">
        <v>201</v>
      </c>
      <c r="H34" s="292" t="s">
        <v>149</v>
      </c>
      <c r="I34" s="233"/>
      <c r="J34" s="290">
        <v>40966</v>
      </c>
      <c r="K34" s="343"/>
      <c r="L34" s="118" t="s">
        <v>156</v>
      </c>
      <c r="M34" s="236" t="s">
        <v>154</v>
      </c>
      <c r="N34" s="236" t="s">
        <v>154</v>
      </c>
      <c r="O34" s="292" t="s">
        <v>154</v>
      </c>
      <c r="P34" s="233"/>
      <c r="Q34" s="290">
        <v>40995</v>
      </c>
      <c r="R34" s="343"/>
      <c r="S34" s="118" t="s">
        <v>156</v>
      </c>
      <c r="T34" s="236" t="s">
        <v>149</v>
      </c>
      <c r="U34" s="236" t="s">
        <v>147</v>
      </c>
      <c r="V34" s="292" t="s">
        <v>201</v>
      </c>
      <c r="W34" s="233"/>
      <c r="X34" s="290">
        <v>41026</v>
      </c>
      <c r="Y34" s="347"/>
      <c r="Z34" s="118" t="s">
        <v>152</v>
      </c>
      <c r="AA34" s="344" t="s">
        <v>201</v>
      </c>
      <c r="AB34" s="236" t="s">
        <v>149</v>
      </c>
      <c r="AC34" s="292" t="s">
        <v>147</v>
      </c>
      <c r="AD34" s="233"/>
      <c r="AE34" s="290">
        <v>41056</v>
      </c>
      <c r="AF34" s="347"/>
      <c r="AG34" s="118" t="s">
        <v>150</v>
      </c>
      <c r="AH34" s="236" t="s">
        <v>149</v>
      </c>
      <c r="AI34" s="236" t="s">
        <v>147</v>
      </c>
      <c r="AJ34" s="292" t="s">
        <v>201</v>
      </c>
      <c r="AK34" s="233"/>
      <c r="AL34" s="290">
        <v>41087</v>
      </c>
      <c r="AM34" s="347"/>
      <c r="AN34" s="118" t="s">
        <v>151</v>
      </c>
      <c r="AO34" s="236"/>
      <c r="AP34" s="236"/>
      <c r="AQ34" s="292"/>
      <c r="AS34" s="1"/>
      <c r="AT34" s="1"/>
      <c r="AU34" s="1"/>
      <c r="AV34" s="1"/>
    </row>
    <row r="35" spans="3:48" x14ac:dyDescent="0.35">
      <c r="C35" s="290">
        <v>40936</v>
      </c>
      <c r="D35" s="343"/>
      <c r="E35" s="118" t="s">
        <v>150</v>
      </c>
      <c r="F35" s="236" t="s">
        <v>147</v>
      </c>
      <c r="G35" s="236" t="s">
        <v>201</v>
      </c>
      <c r="H35" s="292" t="s">
        <v>149</v>
      </c>
      <c r="I35" s="233"/>
      <c r="J35" s="290">
        <v>40967</v>
      </c>
      <c r="K35" s="343"/>
      <c r="L35" s="118" t="s">
        <v>151</v>
      </c>
      <c r="M35" s="236" t="s">
        <v>154</v>
      </c>
      <c r="N35" s="236" t="s">
        <v>154</v>
      </c>
      <c r="O35" s="292" t="s">
        <v>154</v>
      </c>
      <c r="P35" s="233"/>
      <c r="Q35" s="290">
        <v>40996</v>
      </c>
      <c r="R35" s="343"/>
      <c r="S35" s="118" t="s">
        <v>151</v>
      </c>
      <c r="T35" s="236"/>
      <c r="U35" s="236"/>
      <c r="V35" s="292"/>
      <c r="W35" s="233"/>
      <c r="X35" s="290">
        <v>41027</v>
      </c>
      <c r="Y35" s="343"/>
      <c r="Z35" s="118" t="s">
        <v>155</v>
      </c>
      <c r="AA35" s="344" t="s">
        <v>201</v>
      </c>
      <c r="AB35" s="236" t="s">
        <v>149</v>
      </c>
      <c r="AC35" s="292" t="s">
        <v>147</v>
      </c>
      <c r="AD35" s="233"/>
      <c r="AE35" s="290">
        <v>41057</v>
      </c>
      <c r="AF35" s="343"/>
      <c r="AG35" s="118" t="s">
        <v>153</v>
      </c>
      <c r="AH35" s="236" t="s">
        <v>149</v>
      </c>
      <c r="AI35" s="236" t="s">
        <v>147</v>
      </c>
      <c r="AJ35" s="292" t="s">
        <v>201</v>
      </c>
      <c r="AK35" s="233"/>
      <c r="AL35" s="220">
        <v>41088</v>
      </c>
      <c r="AM35" s="342"/>
      <c r="AN35" s="310" t="s">
        <v>146</v>
      </c>
      <c r="AO35" s="222"/>
      <c r="AP35" s="222"/>
      <c r="AQ35" s="243"/>
      <c r="AS35" s="1"/>
      <c r="AT35" s="1"/>
      <c r="AU35" s="1"/>
      <c r="AV35" s="1"/>
    </row>
    <row r="36" spans="3:48" x14ac:dyDescent="0.35">
      <c r="C36" s="290">
        <v>40937</v>
      </c>
      <c r="D36" s="343"/>
      <c r="E36" s="118" t="s">
        <v>153</v>
      </c>
      <c r="F36" s="236" t="s">
        <v>147</v>
      </c>
      <c r="G36" s="236" t="s">
        <v>201</v>
      </c>
      <c r="H36" s="292" t="s">
        <v>149</v>
      </c>
      <c r="I36" s="233"/>
      <c r="J36" s="290">
        <v>40968</v>
      </c>
      <c r="K36" s="347"/>
      <c r="L36" s="118"/>
      <c r="M36" s="236" t="str">
        <f>IF([1]Laskentapohja!D61="","",[1]Laskentapohja!D61)</f>
        <v/>
      </c>
      <c r="N36" s="236" t="str">
        <f>IF([1]Laskentapohja!E61="","",[1]Laskentapohja!E61)</f>
        <v/>
      </c>
      <c r="O36" s="292" t="str">
        <f>IF([1]Laskentapohja!F61="","",[1]Laskentapohja!F61)</f>
        <v/>
      </c>
      <c r="P36" s="233"/>
      <c r="Q36" s="220">
        <v>40997</v>
      </c>
      <c r="R36" s="342"/>
      <c r="S36" s="310" t="s">
        <v>146</v>
      </c>
      <c r="T36" s="222"/>
      <c r="U36" s="222"/>
      <c r="V36" s="243"/>
      <c r="W36" s="233"/>
      <c r="X36" s="290">
        <v>41028</v>
      </c>
      <c r="Y36" s="343"/>
      <c r="Z36" s="118" t="s">
        <v>150</v>
      </c>
      <c r="AA36" s="344" t="s">
        <v>201</v>
      </c>
      <c r="AB36" s="236" t="s">
        <v>149</v>
      </c>
      <c r="AC36" s="292" t="s">
        <v>147</v>
      </c>
      <c r="AD36" s="233"/>
      <c r="AE36" s="290">
        <v>41058</v>
      </c>
      <c r="AF36" s="343"/>
      <c r="AG36" s="118" t="s">
        <v>156</v>
      </c>
      <c r="AH36" s="236" t="s">
        <v>149</v>
      </c>
      <c r="AI36" s="236" t="s">
        <v>147</v>
      </c>
      <c r="AJ36" s="292" t="s">
        <v>201</v>
      </c>
      <c r="AK36" s="233"/>
      <c r="AL36" s="290">
        <v>41089</v>
      </c>
      <c r="AM36" s="343"/>
      <c r="AN36" s="118" t="s">
        <v>152</v>
      </c>
      <c r="AO36" s="236" t="s">
        <v>154</v>
      </c>
      <c r="AP36" s="236" t="s">
        <v>154</v>
      </c>
      <c r="AQ36" s="236" t="s">
        <v>154</v>
      </c>
      <c r="AS36" s="1"/>
      <c r="AT36" s="1"/>
      <c r="AU36" s="1"/>
      <c r="AV36" s="1"/>
    </row>
    <row r="37" spans="3:48" x14ac:dyDescent="0.35">
      <c r="C37" s="290">
        <v>40938</v>
      </c>
      <c r="D37" s="343" t="s">
        <v>127</v>
      </c>
      <c r="E37" s="118" t="s">
        <v>156</v>
      </c>
      <c r="F37" s="236" t="s">
        <v>147</v>
      </c>
      <c r="G37" s="236" t="s">
        <v>201</v>
      </c>
      <c r="H37" s="292" t="s">
        <v>149</v>
      </c>
      <c r="I37" s="233"/>
      <c r="J37" s="290"/>
      <c r="K37" s="343"/>
      <c r="L37" s="118"/>
      <c r="M37" s="236"/>
      <c r="N37" s="236"/>
      <c r="O37" s="292"/>
      <c r="P37" s="233"/>
      <c r="Q37" s="290">
        <v>40998</v>
      </c>
      <c r="R37" s="343"/>
      <c r="S37" s="118" t="s">
        <v>152</v>
      </c>
      <c r="T37" s="236" t="s">
        <v>147</v>
      </c>
      <c r="U37" s="236" t="s">
        <v>201</v>
      </c>
      <c r="V37" s="292" t="s">
        <v>149</v>
      </c>
      <c r="W37" s="233"/>
      <c r="X37" s="290">
        <v>41029</v>
      </c>
      <c r="Y37" s="343"/>
      <c r="Z37" s="118" t="s">
        <v>153</v>
      </c>
      <c r="AA37" s="236" t="s">
        <v>201</v>
      </c>
      <c r="AB37" s="236" t="s">
        <v>149</v>
      </c>
      <c r="AC37" s="292" t="s">
        <v>147</v>
      </c>
      <c r="AD37" s="233"/>
      <c r="AE37" s="290">
        <v>41059</v>
      </c>
      <c r="AF37" s="343"/>
      <c r="AG37" s="118" t="s">
        <v>151</v>
      </c>
      <c r="AH37" s="236"/>
      <c r="AI37" s="236"/>
      <c r="AJ37" s="292"/>
      <c r="AK37" s="233"/>
      <c r="AL37" s="290">
        <v>41090</v>
      </c>
      <c r="AM37" s="343"/>
      <c r="AN37" s="118" t="s">
        <v>155</v>
      </c>
      <c r="AO37" s="236" t="s">
        <v>154</v>
      </c>
      <c r="AP37" s="236" t="s">
        <v>154</v>
      </c>
      <c r="AQ37" s="236" t="s">
        <v>154</v>
      </c>
      <c r="AS37" s="1"/>
      <c r="AT37" s="1"/>
      <c r="AU37" s="1"/>
      <c r="AV37" s="1"/>
    </row>
    <row r="38" spans="3:48" ht="15" thickBot="1" x14ac:dyDescent="0.4">
      <c r="C38" s="296">
        <v>40939</v>
      </c>
      <c r="D38" s="349" t="s">
        <v>127</v>
      </c>
      <c r="E38" s="303" t="s">
        <v>151</v>
      </c>
      <c r="F38" s="298"/>
      <c r="G38" s="298"/>
      <c r="H38" s="299"/>
      <c r="I38" s="233"/>
      <c r="J38" s="296"/>
      <c r="K38" s="350"/>
      <c r="L38" s="303"/>
      <c r="M38" s="301"/>
      <c r="N38" s="301"/>
      <c r="O38" s="299"/>
      <c r="P38" s="233"/>
      <c r="Q38" s="296">
        <v>40999</v>
      </c>
      <c r="R38" s="349" t="s">
        <v>127</v>
      </c>
      <c r="S38" s="303" t="s">
        <v>155</v>
      </c>
      <c r="T38" s="301" t="s">
        <v>147</v>
      </c>
      <c r="U38" s="301" t="s">
        <v>201</v>
      </c>
      <c r="V38" s="299" t="s">
        <v>149</v>
      </c>
      <c r="W38" s="233"/>
      <c r="X38" s="296"/>
      <c r="Y38" s="350"/>
      <c r="Z38" s="303"/>
      <c r="AA38" s="301"/>
      <c r="AB38" s="301"/>
      <c r="AC38" s="299"/>
      <c r="AD38" s="233"/>
      <c r="AE38" s="228">
        <v>41060</v>
      </c>
      <c r="AF38" s="351" t="s">
        <v>127</v>
      </c>
      <c r="AG38" s="321" t="s">
        <v>146</v>
      </c>
      <c r="AH38" s="231"/>
      <c r="AI38" s="231"/>
      <c r="AJ38" s="245"/>
      <c r="AK38" s="233"/>
      <c r="AL38" s="296"/>
      <c r="AM38" s="350"/>
      <c r="AN38" s="303"/>
      <c r="AO38" s="303"/>
      <c r="AP38" s="303"/>
      <c r="AQ38" s="304"/>
      <c r="AS38" s="1"/>
      <c r="AT38" s="1"/>
      <c r="AU38" s="1"/>
      <c r="AV38" s="1"/>
    </row>
    <row r="39" spans="3:48" ht="15" thickBot="1" x14ac:dyDescent="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S39" s="1"/>
      <c r="AT39" s="1"/>
      <c r="AU39" s="1"/>
      <c r="AV39" s="1"/>
    </row>
    <row r="40" spans="3:48" x14ac:dyDescent="0.35">
      <c r="C40" s="433" t="s">
        <v>128</v>
      </c>
      <c r="D40" s="434"/>
      <c r="E40" s="434"/>
      <c r="F40" s="434" t="s">
        <v>128</v>
      </c>
      <c r="G40" s="434"/>
      <c r="H40" s="435"/>
      <c r="I40" s="246"/>
      <c r="J40" s="433" t="s">
        <v>129</v>
      </c>
      <c r="K40" s="434"/>
      <c r="L40" s="434"/>
      <c r="M40" s="434" t="s">
        <v>129</v>
      </c>
      <c r="N40" s="434"/>
      <c r="O40" s="435"/>
      <c r="P40" s="246"/>
      <c r="Q40" s="433" t="s">
        <v>130</v>
      </c>
      <c r="R40" s="434"/>
      <c r="S40" s="434"/>
      <c r="T40" s="434" t="s">
        <v>130</v>
      </c>
      <c r="U40" s="434"/>
      <c r="V40" s="435"/>
      <c r="W40" s="246"/>
      <c r="X40" s="433" t="s">
        <v>131</v>
      </c>
      <c r="Y40" s="434"/>
      <c r="Z40" s="434"/>
      <c r="AA40" s="434" t="s">
        <v>131</v>
      </c>
      <c r="AB40" s="434"/>
      <c r="AC40" s="435"/>
      <c r="AD40" s="246"/>
      <c r="AE40" s="433" t="s">
        <v>132</v>
      </c>
      <c r="AF40" s="434"/>
      <c r="AG40" s="434"/>
      <c r="AH40" s="434" t="s">
        <v>132</v>
      </c>
      <c r="AI40" s="434"/>
      <c r="AJ40" s="435"/>
      <c r="AK40" s="246"/>
      <c r="AL40" s="433" t="s">
        <v>133</v>
      </c>
      <c r="AM40" s="434"/>
      <c r="AN40" s="434"/>
      <c r="AO40" s="434" t="s">
        <v>133</v>
      </c>
      <c r="AP40" s="434"/>
      <c r="AQ40" s="435"/>
      <c r="AS40" s="1"/>
      <c r="AT40" s="1"/>
      <c r="AU40" s="1"/>
      <c r="AV40" s="1"/>
    </row>
    <row r="41" spans="3:48" ht="16" thickBot="1" x14ac:dyDescent="0.4">
      <c r="C41" s="311"/>
      <c r="D41" s="29"/>
      <c r="E41" s="312"/>
      <c r="F41" s="256" t="s">
        <v>122</v>
      </c>
      <c r="G41" s="256" t="s">
        <v>123</v>
      </c>
      <c r="H41" s="257" t="s">
        <v>124</v>
      </c>
      <c r="I41" s="155"/>
      <c r="J41" s="311"/>
      <c r="K41" s="29"/>
      <c r="L41" s="312"/>
      <c r="M41" s="30" t="s">
        <v>122</v>
      </c>
      <c r="N41" s="30" t="s">
        <v>123</v>
      </c>
      <c r="O41" s="31" t="s">
        <v>124</v>
      </c>
      <c r="P41" s="155"/>
      <c r="Q41" s="311"/>
      <c r="R41" s="29"/>
      <c r="S41" s="312"/>
      <c r="T41" s="256" t="s">
        <v>122</v>
      </c>
      <c r="U41" s="256" t="s">
        <v>123</v>
      </c>
      <c r="V41" s="257" t="s">
        <v>124</v>
      </c>
      <c r="W41" s="155"/>
      <c r="X41" s="311"/>
      <c r="Y41" s="29"/>
      <c r="Z41" s="312"/>
      <c r="AA41" s="256" t="s">
        <v>122</v>
      </c>
      <c r="AB41" s="256" t="s">
        <v>123</v>
      </c>
      <c r="AC41" s="257" t="s">
        <v>124</v>
      </c>
      <c r="AD41" s="155"/>
      <c r="AE41" s="316"/>
      <c r="AF41" s="317"/>
      <c r="AG41" s="312"/>
      <c r="AH41" s="256" t="s">
        <v>122</v>
      </c>
      <c r="AI41" s="256" t="s">
        <v>123</v>
      </c>
      <c r="AJ41" s="257" t="s">
        <v>124</v>
      </c>
      <c r="AK41" s="155"/>
      <c r="AL41" s="316"/>
      <c r="AM41" s="317"/>
      <c r="AN41" s="312"/>
      <c r="AO41" s="256" t="s">
        <v>122</v>
      </c>
      <c r="AP41" s="256" t="s">
        <v>123</v>
      </c>
      <c r="AQ41" s="257" t="s">
        <v>124</v>
      </c>
      <c r="AR41" s="155"/>
      <c r="AS41" s="155"/>
      <c r="AT41" s="155"/>
      <c r="AU41" s="155"/>
      <c r="AV41" s="155"/>
    </row>
    <row r="42" spans="3:48" ht="15.5" x14ac:dyDescent="0.35">
      <c r="C42" s="284">
        <v>41091</v>
      </c>
      <c r="D42" s="285"/>
      <c r="E42" s="309" t="s">
        <v>150</v>
      </c>
      <c r="F42" s="370" t="s">
        <v>154</v>
      </c>
      <c r="G42" s="370" t="s">
        <v>154</v>
      </c>
      <c r="H42" s="287" t="s">
        <v>154</v>
      </c>
      <c r="I42" s="233"/>
      <c r="J42" s="284">
        <v>41122</v>
      </c>
      <c r="K42" s="285"/>
      <c r="L42" s="309" t="s">
        <v>151</v>
      </c>
      <c r="M42" s="286"/>
      <c r="N42" s="289"/>
      <c r="O42" s="287"/>
      <c r="P42" s="233"/>
      <c r="Q42" s="284">
        <v>41153</v>
      </c>
      <c r="R42" s="285"/>
      <c r="S42" s="309" t="s">
        <v>155</v>
      </c>
      <c r="T42" s="382" t="s">
        <v>201</v>
      </c>
      <c r="U42" s="370" t="s">
        <v>149</v>
      </c>
      <c r="V42" s="371" t="s">
        <v>147</v>
      </c>
      <c r="W42" s="233"/>
      <c r="X42" s="284">
        <v>41183</v>
      </c>
      <c r="Y42" s="285"/>
      <c r="Z42" s="309" t="s">
        <v>153</v>
      </c>
      <c r="AA42" s="370" t="s">
        <v>149</v>
      </c>
      <c r="AB42" s="370" t="s">
        <v>147</v>
      </c>
      <c r="AC42" s="371" t="s">
        <v>201</v>
      </c>
      <c r="AD42" s="233"/>
      <c r="AE42" s="313">
        <v>41214</v>
      </c>
      <c r="AF42" s="314"/>
      <c r="AG42" s="315" t="s">
        <v>146</v>
      </c>
      <c r="AH42" s="307"/>
      <c r="AI42" s="307"/>
      <c r="AJ42" s="318"/>
      <c r="AK42" s="233"/>
      <c r="AL42" s="368">
        <v>41244</v>
      </c>
      <c r="AM42" s="369"/>
      <c r="AN42" s="309" t="s">
        <v>155</v>
      </c>
      <c r="AO42" s="370" t="s">
        <v>149</v>
      </c>
      <c r="AP42" s="370" t="s">
        <v>147</v>
      </c>
      <c r="AQ42" s="287" t="s">
        <v>201</v>
      </c>
      <c r="AS42" s="1"/>
      <c r="AT42" s="1"/>
      <c r="AU42" s="1"/>
      <c r="AV42" s="1"/>
    </row>
    <row r="43" spans="3:48" ht="15.5" x14ac:dyDescent="0.35">
      <c r="C43" s="290">
        <v>41092</v>
      </c>
      <c r="D43" s="291"/>
      <c r="E43" s="118" t="s">
        <v>153</v>
      </c>
      <c r="F43" s="236" t="s">
        <v>154</v>
      </c>
      <c r="G43" s="236" t="s">
        <v>154</v>
      </c>
      <c r="H43" s="292" t="s">
        <v>154</v>
      </c>
      <c r="I43" s="233"/>
      <c r="J43" s="220">
        <v>41123</v>
      </c>
      <c r="K43" s="227"/>
      <c r="L43" s="310" t="s">
        <v>146</v>
      </c>
      <c r="M43" s="222"/>
      <c r="N43" s="222"/>
      <c r="O43" s="243"/>
      <c r="P43" s="233"/>
      <c r="Q43" s="290">
        <v>41154</v>
      </c>
      <c r="R43" s="291"/>
      <c r="S43" s="118" t="s">
        <v>150</v>
      </c>
      <c r="T43" s="294" t="s">
        <v>201</v>
      </c>
      <c r="U43" s="236" t="s">
        <v>149</v>
      </c>
      <c r="V43" s="292" t="s">
        <v>147</v>
      </c>
      <c r="W43" s="233"/>
      <c r="X43" s="290">
        <v>41184</v>
      </c>
      <c r="Y43" s="291"/>
      <c r="Z43" s="118" t="s">
        <v>156</v>
      </c>
      <c r="AA43" s="236" t="s">
        <v>149</v>
      </c>
      <c r="AB43" s="236" t="s">
        <v>147</v>
      </c>
      <c r="AC43" s="292" t="s">
        <v>201</v>
      </c>
      <c r="AD43" s="233"/>
      <c r="AE43" s="290">
        <v>41215</v>
      </c>
      <c r="AF43" s="291"/>
      <c r="AG43" s="118" t="s">
        <v>152</v>
      </c>
      <c r="AH43" s="294" t="s">
        <v>201</v>
      </c>
      <c r="AI43" s="236" t="s">
        <v>149</v>
      </c>
      <c r="AJ43" s="292" t="s">
        <v>147</v>
      </c>
      <c r="AK43" s="233"/>
      <c r="AL43" s="290">
        <v>41245</v>
      </c>
      <c r="AM43" s="291"/>
      <c r="AN43" s="118" t="s">
        <v>150</v>
      </c>
      <c r="AO43" s="236" t="s">
        <v>149</v>
      </c>
      <c r="AP43" s="236" t="s">
        <v>147</v>
      </c>
      <c r="AQ43" s="292" t="s">
        <v>201</v>
      </c>
      <c r="AS43" s="1"/>
      <c r="AT43" s="1"/>
      <c r="AU43" s="1"/>
      <c r="AV43" s="1"/>
    </row>
    <row r="44" spans="3:48" ht="15.5" x14ac:dyDescent="0.35">
      <c r="C44" s="290">
        <v>41093</v>
      </c>
      <c r="D44" s="291"/>
      <c r="E44" s="118" t="s">
        <v>156</v>
      </c>
      <c r="F44" s="236" t="s">
        <v>154</v>
      </c>
      <c r="G44" s="236" t="s">
        <v>154</v>
      </c>
      <c r="H44" s="292" t="s">
        <v>154</v>
      </c>
      <c r="I44" s="233"/>
      <c r="J44" s="290">
        <v>41124</v>
      </c>
      <c r="K44" s="291"/>
      <c r="L44" s="118" t="s">
        <v>152</v>
      </c>
      <c r="M44" s="236" t="s">
        <v>147</v>
      </c>
      <c r="N44" s="236" t="s">
        <v>201</v>
      </c>
      <c r="O44" s="292" t="s">
        <v>149</v>
      </c>
      <c r="P44" s="233"/>
      <c r="Q44" s="290">
        <v>41155</v>
      </c>
      <c r="R44" s="291"/>
      <c r="S44" s="118" t="s">
        <v>153</v>
      </c>
      <c r="T44" s="294" t="s">
        <v>201</v>
      </c>
      <c r="U44" s="236" t="s">
        <v>149</v>
      </c>
      <c r="V44" s="292" t="s">
        <v>147</v>
      </c>
      <c r="W44" s="233"/>
      <c r="X44" s="290">
        <v>41185</v>
      </c>
      <c r="Y44" s="291"/>
      <c r="Z44" s="118" t="s">
        <v>151</v>
      </c>
      <c r="AA44" s="236"/>
      <c r="AB44" s="236"/>
      <c r="AC44" s="292"/>
      <c r="AD44" s="233"/>
      <c r="AE44" s="290">
        <v>41216</v>
      </c>
      <c r="AF44" s="291"/>
      <c r="AG44" s="118" t="s">
        <v>155</v>
      </c>
      <c r="AH44" s="294" t="s">
        <v>201</v>
      </c>
      <c r="AI44" s="236" t="s">
        <v>149</v>
      </c>
      <c r="AJ44" s="292" t="s">
        <v>147</v>
      </c>
      <c r="AK44" s="233"/>
      <c r="AL44" s="290">
        <v>41246</v>
      </c>
      <c r="AM44" s="291"/>
      <c r="AN44" s="118" t="s">
        <v>153</v>
      </c>
      <c r="AO44" s="236" t="s">
        <v>149</v>
      </c>
      <c r="AP44" s="236" t="s">
        <v>147</v>
      </c>
      <c r="AQ44" s="292" t="s">
        <v>201</v>
      </c>
      <c r="AS44" s="1"/>
      <c r="AT44" s="1"/>
      <c r="AU44" s="1"/>
      <c r="AV44" s="1"/>
    </row>
    <row r="45" spans="3:48" ht="15.5" x14ac:dyDescent="0.35">
      <c r="C45" s="290">
        <v>41094</v>
      </c>
      <c r="D45" s="291"/>
      <c r="E45" s="118" t="s">
        <v>151</v>
      </c>
      <c r="F45" s="236" t="s">
        <v>154</v>
      </c>
      <c r="G45" s="236" t="s">
        <v>154</v>
      </c>
      <c r="H45" s="292" t="s">
        <v>154</v>
      </c>
      <c r="I45" s="233"/>
      <c r="J45" s="290">
        <v>41125</v>
      </c>
      <c r="K45" s="291"/>
      <c r="L45" s="118" t="s">
        <v>155</v>
      </c>
      <c r="M45" s="236" t="s">
        <v>147</v>
      </c>
      <c r="N45" s="236" t="s">
        <v>201</v>
      </c>
      <c r="O45" s="292" t="s">
        <v>149</v>
      </c>
      <c r="P45" s="233"/>
      <c r="Q45" s="290">
        <v>41156</v>
      </c>
      <c r="R45" s="291"/>
      <c r="S45" s="118" t="s">
        <v>156</v>
      </c>
      <c r="T45" s="294" t="s">
        <v>201</v>
      </c>
      <c r="U45" s="236" t="s">
        <v>149</v>
      </c>
      <c r="V45" s="292" t="s">
        <v>147</v>
      </c>
      <c r="W45" s="233"/>
      <c r="X45" s="220">
        <v>41186</v>
      </c>
      <c r="Y45" s="227"/>
      <c r="Z45" s="310" t="s">
        <v>146</v>
      </c>
      <c r="AA45" s="222"/>
      <c r="AB45" s="222"/>
      <c r="AC45" s="243"/>
      <c r="AD45" s="233"/>
      <c r="AE45" s="290">
        <v>41217</v>
      </c>
      <c r="AF45" s="291"/>
      <c r="AG45" s="118" t="s">
        <v>150</v>
      </c>
      <c r="AH45" s="294" t="s">
        <v>201</v>
      </c>
      <c r="AI45" s="236" t="s">
        <v>149</v>
      </c>
      <c r="AJ45" s="292" t="s">
        <v>147</v>
      </c>
      <c r="AK45" s="233"/>
      <c r="AL45" s="290">
        <v>41247</v>
      </c>
      <c r="AM45" s="291"/>
      <c r="AN45" s="118" t="s">
        <v>156</v>
      </c>
      <c r="AO45" s="236" t="s">
        <v>149</v>
      </c>
      <c r="AP45" s="236" t="s">
        <v>147</v>
      </c>
      <c r="AQ45" s="292" t="s">
        <v>201</v>
      </c>
      <c r="AS45" s="1"/>
      <c r="AT45" s="1"/>
      <c r="AU45" s="1"/>
      <c r="AV45" s="1"/>
    </row>
    <row r="46" spans="3:48" ht="15.5" x14ac:dyDescent="0.35">
      <c r="C46" s="220">
        <v>41095</v>
      </c>
      <c r="D46" s="227"/>
      <c r="E46" s="310" t="s">
        <v>146</v>
      </c>
      <c r="F46" s="222"/>
      <c r="G46" s="222"/>
      <c r="H46" s="243"/>
      <c r="I46" s="233"/>
      <c r="J46" s="290">
        <v>41126</v>
      </c>
      <c r="K46" s="291"/>
      <c r="L46" s="118" t="s">
        <v>150</v>
      </c>
      <c r="M46" s="236" t="s">
        <v>147</v>
      </c>
      <c r="N46" s="236" t="s">
        <v>201</v>
      </c>
      <c r="O46" s="292" t="s">
        <v>149</v>
      </c>
      <c r="P46" s="233"/>
      <c r="Q46" s="290">
        <v>41157</v>
      </c>
      <c r="R46" s="291"/>
      <c r="S46" s="118" t="s">
        <v>151</v>
      </c>
      <c r="T46" s="236"/>
      <c r="U46" s="236"/>
      <c r="V46" s="292"/>
      <c r="W46" s="233"/>
      <c r="X46" s="290">
        <v>41187</v>
      </c>
      <c r="Y46" s="291"/>
      <c r="Z46" s="118" t="s">
        <v>152</v>
      </c>
      <c r="AA46" s="236" t="s">
        <v>147</v>
      </c>
      <c r="AB46" s="236" t="s">
        <v>201</v>
      </c>
      <c r="AC46" s="292" t="s">
        <v>149</v>
      </c>
      <c r="AD46" s="233"/>
      <c r="AE46" s="290">
        <v>41218</v>
      </c>
      <c r="AF46" s="291"/>
      <c r="AG46" s="118" t="s">
        <v>153</v>
      </c>
      <c r="AH46" s="236" t="s">
        <v>201</v>
      </c>
      <c r="AI46" s="236" t="s">
        <v>149</v>
      </c>
      <c r="AJ46" s="292" t="s">
        <v>147</v>
      </c>
      <c r="AK46" s="233"/>
      <c r="AL46" s="290">
        <v>41248</v>
      </c>
      <c r="AM46" s="291"/>
      <c r="AN46" s="118" t="s">
        <v>151</v>
      </c>
      <c r="AO46" s="236"/>
      <c r="AP46" s="236"/>
      <c r="AQ46" s="292"/>
      <c r="AS46" s="1"/>
      <c r="AT46" s="1"/>
      <c r="AU46" s="1"/>
      <c r="AV46" s="1"/>
    </row>
    <row r="47" spans="3:48" ht="15.5" x14ac:dyDescent="0.35">
      <c r="C47" s="290">
        <v>41096</v>
      </c>
      <c r="D47" s="293"/>
      <c r="E47" s="118" t="s">
        <v>152</v>
      </c>
      <c r="F47" s="236" t="s">
        <v>154</v>
      </c>
      <c r="G47" s="236" t="s">
        <v>154</v>
      </c>
      <c r="H47" s="292" t="s">
        <v>154</v>
      </c>
      <c r="I47" s="233"/>
      <c r="J47" s="290">
        <v>41127</v>
      </c>
      <c r="K47" s="293"/>
      <c r="L47" s="118" t="s">
        <v>153</v>
      </c>
      <c r="M47" s="236" t="s">
        <v>147</v>
      </c>
      <c r="N47" s="236" t="s">
        <v>201</v>
      </c>
      <c r="O47" s="292" t="s">
        <v>149</v>
      </c>
      <c r="P47" s="233"/>
      <c r="Q47" s="220">
        <v>41158</v>
      </c>
      <c r="R47" s="227"/>
      <c r="S47" s="310" t="s">
        <v>146</v>
      </c>
      <c r="T47" s="222"/>
      <c r="U47" s="222"/>
      <c r="V47" s="243"/>
      <c r="W47" s="233"/>
      <c r="X47" s="290">
        <v>41188</v>
      </c>
      <c r="Y47" s="293"/>
      <c r="Z47" s="118" t="s">
        <v>155</v>
      </c>
      <c r="AA47" s="236" t="s">
        <v>147</v>
      </c>
      <c r="AB47" s="236" t="s">
        <v>201</v>
      </c>
      <c r="AC47" s="292" t="s">
        <v>149</v>
      </c>
      <c r="AD47" s="233"/>
      <c r="AE47" s="290">
        <v>41219</v>
      </c>
      <c r="AF47" s="293"/>
      <c r="AG47" s="118" t="s">
        <v>156</v>
      </c>
      <c r="AH47" s="236" t="s">
        <v>201</v>
      </c>
      <c r="AI47" s="236" t="s">
        <v>149</v>
      </c>
      <c r="AJ47" s="292" t="s">
        <v>147</v>
      </c>
      <c r="AK47" s="233"/>
      <c r="AL47" s="220">
        <v>41249</v>
      </c>
      <c r="AM47" s="227"/>
      <c r="AN47" s="310" t="s">
        <v>146</v>
      </c>
      <c r="AO47" s="222"/>
      <c r="AP47" s="222"/>
      <c r="AQ47" s="243"/>
      <c r="AS47" s="1"/>
      <c r="AT47" s="1"/>
      <c r="AU47" s="1"/>
      <c r="AV47" s="1"/>
    </row>
    <row r="48" spans="3:48" ht="15.5" x14ac:dyDescent="0.35">
      <c r="C48" s="290">
        <v>41097</v>
      </c>
      <c r="D48" s="291"/>
      <c r="E48" s="118" t="s">
        <v>155</v>
      </c>
      <c r="F48" s="236" t="s">
        <v>154</v>
      </c>
      <c r="G48" s="236" t="s">
        <v>154</v>
      </c>
      <c r="H48" s="292" t="s">
        <v>154</v>
      </c>
      <c r="I48" s="233"/>
      <c r="J48" s="290">
        <v>41128</v>
      </c>
      <c r="K48" s="291"/>
      <c r="L48" s="118" t="s">
        <v>156</v>
      </c>
      <c r="M48" s="236" t="s">
        <v>147</v>
      </c>
      <c r="N48" s="236" t="s">
        <v>201</v>
      </c>
      <c r="O48" s="292" t="s">
        <v>149</v>
      </c>
      <c r="P48" s="233"/>
      <c r="Q48" s="290">
        <v>41159</v>
      </c>
      <c r="R48" s="291"/>
      <c r="S48" s="118" t="s">
        <v>152</v>
      </c>
      <c r="T48" s="236" t="s">
        <v>149</v>
      </c>
      <c r="U48" s="236" t="s">
        <v>147</v>
      </c>
      <c r="V48" s="292" t="s">
        <v>201</v>
      </c>
      <c r="W48" s="233"/>
      <c r="X48" s="290">
        <v>41189</v>
      </c>
      <c r="Y48" s="291"/>
      <c r="Z48" s="118" t="s">
        <v>150</v>
      </c>
      <c r="AA48" s="236" t="s">
        <v>147</v>
      </c>
      <c r="AB48" s="236" t="s">
        <v>201</v>
      </c>
      <c r="AC48" s="292" t="s">
        <v>149</v>
      </c>
      <c r="AD48" s="233"/>
      <c r="AE48" s="290">
        <v>41220</v>
      </c>
      <c r="AF48" s="291"/>
      <c r="AG48" s="118" t="s">
        <v>151</v>
      </c>
      <c r="AH48" s="236"/>
      <c r="AI48" s="236"/>
      <c r="AJ48" s="292"/>
      <c r="AK48" s="233"/>
      <c r="AL48" s="290">
        <v>41250</v>
      </c>
      <c r="AM48" s="291"/>
      <c r="AN48" s="118" t="s">
        <v>152</v>
      </c>
      <c r="AO48" s="236" t="s">
        <v>147</v>
      </c>
      <c r="AP48" s="236" t="s">
        <v>201</v>
      </c>
      <c r="AQ48" s="292" t="s">
        <v>149</v>
      </c>
      <c r="AS48" s="1"/>
      <c r="AT48" s="1"/>
      <c r="AU48" s="1"/>
      <c r="AV48" s="1"/>
    </row>
    <row r="49" spans="3:48" ht="15.5" x14ac:dyDescent="0.35">
      <c r="C49" s="290">
        <v>41098</v>
      </c>
      <c r="D49" s="291"/>
      <c r="E49" s="118" t="s">
        <v>150</v>
      </c>
      <c r="F49" s="236" t="s">
        <v>154</v>
      </c>
      <c r="G49" s="236" t="s">
        <v>154</v>
      </c>
      <c r="H49" s="292" t="s">
        <v>154</v>
      </c>
      <c r="I49" s="233"/>
      <c r="J49" s="290">
        <v>41129</v>
      </c>
      <c r="K49" s="291"/>
      <c r="L49" s="118" t="s">
        <v>151</v>
      </c>
      <c r="M49" s="236"/>
      <c r="N49" s="292"/>
      <c r="O49" s="292"/>
      <c r="P49" s="233"/>
      <c r="Q49" s="290">
        <v>41160</v>
      </c>
      <c r="R49" s="291"/>
      <c r="S49" s="118" t="s">
        <v>155</v>
      </c>
      <c r="T49" s="236" t="s">
        <v>149</v>
      </c>
      <c r="U49" s="236" t="s">
        <v>147</v>
      </c>
      <c r="V49" s="292" t="s">
        <v>201</v>
      </c>
      <c r="W49" s="233"/>
      <c r="X49" s="290">
        <v>41190</v>
      </c>
      <c r="Y49" s="291"/>
      <c r="Z49" s="118" t="s">
        <v>153</v>
      </c>
      <c r="AA49" s="236" t="s">
        <v>147</v>
      </c>
      <c r="AB49" s="236" t="s">
        <v>201</v>
      </c>
      <c r="AC49" s="292" t="s">
        <v>149</v>
      </c>
      <c r="AD49" s="233"/>
      <c r="AE49" s="220">
        <v>41221</v>
      </c>
      <c r="AF49" s="227"/>
      <c r="AG49" s="310" t="s">
        <v>146</v>
      </c>
      <c r="AH49" s="222"/>
      <c r="AI49" s="222"/>
      <c r="AJ49" s="243"/>
      <c r="AK49" s="233"/>
      <c r="AL49" s="290">
        <v>41251</v>
      </c>
      <c r="AM49" s="291"/>
      <c r="AN49" s="118" t="s">
        <v>155</v>
      </c>
      <c r="AO49" s="236" t="s">
        <v>147</v>
      </c>
      <c r="AP49" s="236" t="s">
        <v>201</v>
      </c>
      <c r="AQ49" s="292" t="s">
        <v>149</v>
      </c>
      <c r="AS49" s="1"/>
      <c r="AT49" s="1"/>
      <c r="AU49" s="1"/>
      <c r="AV49" s="1"/>
    </row>
    <row r="50" spans="3:48" ht="15.5" x14ac:dyDescent="0.35">
      <c r="C50" s="290">
        <v>41099</v>
      </c>
      <c r="D50" s="291"/>
      <c r="E50" s="118" t="s">
        <v>153</v>
      </c>
      <c r="F50" s="236" t="s">
        <v>154</v>
      </c>
      <c r="G50" s="236" t="s">
        <v>154</v>
      </c>
      <c r="H50" s="292" t="s">
        <v>154</v>
      </c>
      <c r="I50" s="233"/>
      <c r="J50" s="220">
        <v>41130</v>
      </c>
      <c r="K50" s="227"/>
      <c r="L50" s="310" t="s">
        <v>146</v>
      </c>
      <c r="M50" s="222"/>
      <c r="N50" s="222"/>
      <c r="O50" s="243"/>
      <c r="P50" s="233"/>
      <c r="Q50" s="290">
        <v>41161</v>
      </c>
      <c r="R50" s="291"/>
      <c r="S50" s="118" t="s">
        <v>150</v>
      </c>
      <c r="T50" s="236" t="s">
        <v>149</v>
      </c>
      <c r="U50" s="236" t="s">
        <v>147</v>
      </c>
      <c r="V50" s="292" t="s">
        <v>201</v>
      </c>
      <c r="W50" s="233"/>
      <c r="X50" s="290">
        <v>41191</v>
      </c>
      <c r="Y50" s="291"/>
      <c r="Z50" s="118" t="s">
        <v>156</v>
      </c>
      <c r="AA50" s="236" t="s">
        <v>147</v>
      </c>
      <c r="AB50" s="236" t="s">
        <v>201</v>
      </c>
      <c r="AC50" s="292" t="s">
        <v>149</v>
      </c>
      <c r="AD50" s="233"/>
      <c r="AE50" s="290">
        <v>41222</v>
      </c>
      <c r="AF50" s="291"/>
      <c r="AG50" s="118" t="s">
        <v>152</v>
      </c>
      <c r="AH50" s="236" t="s">
        <v>149</v>
      </c>
      <c r="AI50" s="236" t="s">
        <v>147</v>
      </c>
      <c r="AJ50" s="292" t="s">
        <v>201</v>
      </c>
      <c r="AK50" s="233"/>
      <c r="AL50" s="290">
        <v>41252</v>
      </c>
      <c r="AM50" s="291"/>
      <c r="AN50" s="118" t="s">
        <v>150</v>
      </c>
      <c r="AO50" s="236" t="s">
        <v>147</v>
      </c>
      <c r="AP50" s="236" t="s">
        <v>201</v>
      </c>
      <c r="AQ50" s="292" t="s">
        <v>149</v>
      </c>
      <c r="AS50" s="1"/>
      <c r="AT50" s="1"/>
      <c r="AU50" s="1"/>
      <c r="AV50" s="1"/>
    </row>
    <row r="51" spans="3:48" ht="15.5" x14ac:dyDescent="0.35">
      <c r="C51" s="290">
        <v>41100</v>
      </c>
      <c r="D51" s="291"/>
      <c r="E51" s="118" t="s">
        <v>156</v>
      </c>
      <c r="F51" s="236" t="s">
        <v>154</v>
      </c>
      <c r="G51" s="236" t="s">
        <v>154</v>
      </c>
      <c r="H51" s="292" t="s">
        <v>154</v>
      </c>
      <c r="I51" s="233"/>
      <c r="J51" s="290">
        <v>41131</v>
      </c>
      <c r="K51" s="291"/>
      <c r="L51" s="118" t="s">
        <v>152</v>
      </c>
      <c r="M51" s="294" t="s">
        <v>201</v>
      </c>
      <c r="N51" s="236" t="s">
        <v>149</v>
      </c>
      <c r="O51" s="292" t="s">
        <v>147</v>
      </c>
      <c r="P51" s="233"/>
      <c r="Q51" s="290">
        <v>41162</v>
      </c>
      <c r="R51" s="291"/>
      <c r="S51" s="118" t="s">
        <v>153</v>
      </c>
      <c r="T51" s="236" t="s">
        <v>149</v>
      </c>
      <c r="U51" s="236" t="s">
        <v>147</v>
      </c>
      <c r="V51" s="292" t="s">
        <v>201</v>
      </c>
      <c r="W51" s="233"/>
      <c r="X51" s="290">
        <v>41192</v>
      </c>
      <c r="Y51" s="291"/>
      <c r="Z51" s="118" t="s">
        <v>151</v>
      </c>
      <c r="AA51" s="236"/>
      <c r="AB51" s="236"/>
      <c r="AC51" s="292"/>
      <c r="AD51" s="233"/>
      <c r="AE51" s="290">
        <v>41223</v>
      </c>
      <c r="AF51" s="291"/>
      <c r="AG51" s="118" t="s">
        <v>155</v>
      </c>
      <c r="AH51" s="236" t="s">
        <v>149</v>
      </c>
      <c r="AI51" s="236" t="s">
        <v>147</v>
      </c>
      <c r="AJ51" s="292" t="s">
        <v>201</v>
      </c>
      <c r="AK51" s="233"/>
      <c r="AL51" s="290">
        <v>41253</v>
      </c>
      <c r="AM51" s="291"/>
      <c r="AN51" s="118" t="s">
        <v>153</v>
      </c>
      <c r="AO51" s="236" t="s">
        <v>147</v>
      </c>
      <c r="AP51" s="236" t="s">
        <v>201</v>
      </c>
      <c r="AQ51" s="292" t="s">
        <v>149</v>
      </c>
      <c r="AS51" s="1"/>
      <c r="AT51" s="1"/>
      <c r="AU51" s="1"/>
      <c r="AV51" s="1"/>
    </row>
    <row r="52" spans="3:48" ht="15.5" x14ac:dyDescent="0.35">
      <c r="C52" s="290">
        <v>41101</v>
      </c>
      <c r="D52" s="291"/>
      <c r="E52" s="118" t="s">
        <v>151</v>
      </c>
      <c r="F52" s="236" t="s">
        <v>154</v>
      </c>
      <c r="G52" s="236" t="s">
        <v>154</v>
      </c>
      <c r="H52" s="292" t="s">
        <v>154</v>
      </c>
      <c r="I52" s="233"/>
      <c r="J52" s="290">
        <v>41132</v>
      </c>
      <c r="K52" s="291"/>
      <c r="L52" s="118" t="s">
        <v>155</v>
      </c>
      <c r="M52" s="294" t="s">
        <v>201</v>
      </c>
      <c r="N52" s="236" t="s">
        <v>149</v>
      </c>
      <c r="O52" s="292" t="s">
        <v>147</v>
      </c>
      <c r="P52" s="233"/>
      <c r="Q52" s="290">
        <v>41163</v>
      </c>
      <c r="R52" s="291"/>
      <c r="S52" s="118" t="s">
        <v>156</v>
      </c>
      <c r="T52" s="236" t="s">
        <v>149</v>
      </c>
      <c r="U52" s="236" t="s">
        <v>147</v>
      </c>
      <c r="V52" s="292" t="s">
        <v>201</v>
      </c>
      <c r="W52" s="233"/>
      <c r="X52" s="220">
        <v>41193</v>
      </c>
      <c r="Y52" s="227"/>
      <c r="Z52" s="310" t="s">
        <v>146</v>
      </c>
      <c r="AA52" s="222"/>
      <c r="AB52" s="222"/>
      <c r="AC52" s="243"/>
      <c r="AD52" s="233"/>
      <c r="AE52" s="290">
        <v>41224</v>
      </c>
      <c r="AF52" s="291"/>
      <c r="AG52" s="118" t="s">
        <v>150</v>
      </c>
      <c r="AH52" s="236" t="s">
        <v>149</v>
      </c>
      <c r="AI52" s="236" t="s">
        <v>147</v>
      </c>
      <c r="AJ52" s="292" t="s">
        <v>201</v>
      </c>
      <c r="AK52" s="233"/>
      <c r="AL52" s="290">
        <v>41254</v>
      </c>
      <c r="AM52" s="291"/>
      <c r="AN52" s="118" t="s">
        <v>156</v>
      </c>
      <c r="AO52" s="236" t="s">
        <v>147</v>
      </c>
      <c r="AP52" s="236" t="s">
        <v>201</v>
      </c>
      <c r="AQ52" s="292" t="s">
        <v>149</v>
      </c>
      <c r="AS52" s="1"/>
      <c r="AT52" s="1"/>
      <c r="AU52" s="1"/>
      <c r="AV52" s="1"/>
    </row>
    <row r="53" spans="3:48" ht="15.5" x14ac:dyDescent="0.35">
      <c r="C53" s="220">
        <v>41102</v>
      </c>
      <c r="D53" s="227"/>
      <c r="E53" s="310" t="s">
        <v>146</v>
      </c>
      <c r="F53" s="222"/>
      <c r="G53" s="222"/>
      <c r="H53" s="243"/>
      <c r="I53" s="233"/>
      <c r="J53" s="290">
        <v>41133</v>
      </c>
      <c r="K53" s="291"/>
      <c r="L53" s="118" t="s">
        <v>150</v>
      </c>
      <c r="M53" s="294" t="s">
        <v>201</v>
      </c>
      <c r="N53" s="236" t="s">
        <v>149</v>
      </c>
      <c r="O53" s="292" t="s">
        <v>147</v>
      </c>
      <c r="P53" s="233"/>
      <c r="Q53" s="290">
        <v>41164</v>
      </c>
      <c r="R53" s="291"/>
      <c r="S53" s="118" t="s">
        <v>151</v>
      </c>
      <c r="T53" s="236"/>
      <c r="U53" s="236"/>
      <c r="V53" s="292"/>
      <c r="W53" s="233"/>
      <c r="X53" s="290">
        <v>41194</v>
      </c>
      <c r="Y53" s="291"/>
      <c r="Z53" s="118" t="s">
        <v>152</v>
      </c>
      <c r="AA53" s="294" t="s">
        <v>201</v>
      </c>
      <c r="AB53" s="236" t="s">
        <v>149</v>
      </c>
      <c r="AC53" s="292" t="s">
        <v>147</v>
      </c>
      <c r="AD53" s="233"/>
      <c r="AE53" s="290">
        <v>41225</v>
      </c>
      <c r="AF53" s="291"/>
      <c r="AG53" s="118" t="s">
        <v>153</v>
      </c>
      <c r="AH53" s="236" t="s">
        <v>149</v>
      </c>
      <c r="AI53" s="236" t="s">
        <v>147</v>
      </c>
      <c r="AJ53" s="292" t="s">
        <v>201</v>
      </c>
      <c r="AK53" s="233"/>
      <c r="AL53" s="290">
        <v>41255</v>
      </c>
      <c r="AM53" s="291"/>
      <c r="AN53" s="118" t="s">
        <v>151</v>
      </c>
      <c r="AO53" s="236"/>
      <c r="AP53" s="236"/>
      <c r="AQ53" s="292"/>
      <c r="AS53" s="1"/>
      <c r="AT53" s="1"/>
      <c r="AU53" s="1"/>
      <c r="AV53" s="1"/>
    </row>
    <row r="54" spans="3:48" ht="15.5" x14ac:dyDescent="0.35">
      <c r="C54" s="290">
        <v>41103</v>
      </c>
      <c r="D54" s="293"/>
      <c r="E54" s="118" t="s">
        <v>152</v>
      </c>
      <c r="F54" s="236" t="s">
        <v>154</v>
      </c>
      <c r="G54" s="236" t="s">
        <v>154</v>
      </c>
      <c r="H54" s="292" t="s">
        <v>154</v>
      </c>
      <c r="I54" s="233"/>
      <c r="J54" s="290">
        <v>41134</v>
      </c>
      <c r="K54" s="293"/>
      <c r="L54" s="118" t="s">
        <v>153</v>
      </c>
      <c r="M54" s="236" t="s">
        <v>201</v>
      </c>
      <c r="N54" s="236" t="s">
        <v>149</v>
      </c>
      <c r="O54" s="292" t="s">
        <v>147</v>
      </c>
      <c r="P54" s="233"/>
      <c r="Q54" s="220">
        <v>41165</v>
      </c>
      <c r="R54" s="227"/>
      <c r="S54" s="310" t="s">
        <v>146</v>
      </c>
      <c r="T54" s="222"/>
      <c r="U54" s="222"/>
      <c r="V54" s="243"/>
      <c r="W54" s="233"/>
      <c r="X54" s="290">
        <v>41195</v>
      </c>
      <c r="Y54" s="293"/>
      <c r="Z54" s="118" t="s">
        <v>155</v>
      </c>
      <c r="AA54" s="294" t="s">
        <v>201</v>
      </c>
      <c r="AB54" s="236" t="s">
        <v>149</v>
      </c>
      <c r="AC54" s="292" t="s">
        <v>147</v>
      </c>
      <c r="AD54" s="233"/>
      <c r="AE54" s="290">
        <v>41226</v>
      </c>
      <c r="AF54" s="293"/>
      <c r="AG54" s="118" t="s">
        <v>156</v>
      </c>
      <c r="AH54" s="236" t="s">
        <v>149</v>
      </c>
      <c r="AI54" s="236" t="s">
        <v>147</v>
      </c>
      <c r="AJ54" s="292" t="s">
        <v>201</v>
      </c>
      <c r="AK54" s="233"/>
      <c r="AL54" s="220">
        <v>41256</v>
      </c>
      <c r="AM54" s="227"/>
      <c r="AN54" s="310" t="s">
        <v>146</v>
      </c>
      <c r="AO54" s="222"/>
      <c r="AP54" s="222"/>
      <c r="AQ54" s="243"/>
      <c r="AS54" s="1"/>
      <c r="AT54" s="1"/>
      <c r="AU54" s="1"/>
      <c r="AV54" s="1"/>
    </row>
    <row r="55" spans="3:48" ht="15.5" x14ac:dyDescent="0.35">
      <c r="C55" s="290">
        <v>41104</v>
      </c>
      <c r="D55" s="291"/>
      <c r="E55" s="118" t="s">
        <v>155</v>
      </c>
      <c r="F55" s="236" t="s">
        <v>154</v>
      </c>
      <c r="G55" s="236" t="s">
        <v>154</v>
      </c>
      <c r="H55" s="292" t="s">
        <v>154</v>
      </c>
      <c r="I55" s="233"/>
      <c r="J55" s="290">
        <v>41135</v>
      </c>
      <c r="K55" s="291"/>
      <c r="L55" s="118" t="s">
        <v>156</v>
      </c>
      <c r="M55" s="236" t="s">
        <v>201</v>
      </c>
      <c r="N55" s="236" t="s">
        <v>149</v>
      </c>
      <c r="O55" s="292" t="s">
        <v>147</v>
      </c>
      <c r="P55" s="233"/>
      <c r="Q55" s="290">
        <v>41166</v>
      </c>
      <c r="R55" s="291"/>
      <c r="S55" s="118" t="s">
        <v>152</v>
      </c>
      <c r="T55" s="338" t="s">
        <v>164</v>
      </c>
      <c r="U55" s="338" t="s">
        <v>164</v>
      </c>
      <c r="V55" s="338" t="s">
        <v>164</v>
      </c>
      <c r="W55" s="233"/>
      <c r="X55" s="290">
        <v>41196</v>
      </c>
      <c r="Y55" s="291"/>
      <c r="Z55" s="118" t="s">
        <v>150</v>
      </c>
      <c r="AA55" s="294" t="s">
        <v>201</v>
      </c>
      <c r="AB55" s="236" t="s">
        <v>149</v>
      </c>
      <c r="AC55" s="292" t="s">
        <v>147</v>
      </c>
      <c r="AD55" s="233"/>
      <c r="AE55" s="290">
        <v>41227</v>
      </c>
      <c r="AF55" s="291"/>
      <c r="AG55" s="118" t="s">
        <v>151</v>
      </c>
      <c r="AH55" s="236"/>
      <c r="AI55" s="236"/>
      <c r="AJ55" s="292"/>
      <c r="AK55" s="233"/>
      <c r="AL55" s="290">
        <v>41257</v>
      </c>
      <c r="AM55" s="291"/>
      <c r="AN55" s="118" t="s">
        <v>152</v>
      </c>
      <c r="AO55" s="294" t="s">
        <v>201</v>
      </c>
      <c r="AP55" s="236" t="s">
        <v>149</v>
      </c>
      <c r="AQ55" s="292" t="s">
        <v>147</v>
      </c>
      <c r="AS55" s="1"/>
      <c r="AT55" s="1"/>
      <c r="AU55" s="1"/>
      <c r="AV55" s="1"/>
    </row>
    <row r="56" spans="3:48" ht="15.5" x14ac:dyDescent="0.35">
      <c r="C56" s="290">
        <v>41105</v>
      </c>
      <c r="D56" s="291"/>
      <c r="E56" s="118" t="s">
        <v>150</v>
      </c>
      <c r="F56" s="236" t="s">
        <v>154</v>
      </c>
      <c r="G56" s="236" t="s">
        <v>154</v>
      </c>
      <c r="H56" s="292" t="s">
        <v>154</v>
      </c>
      <c r="I56" s="233"/>
      <c r="J56" s="290">
        <v>41136</v>
      </c>
      <c r="K56" s="291"/>
      <c r="L56" s="118" t="s">
        <v>151</v>
      </c>
      <c r="M56" s="236"/>
      <c r="N56" s="292"/>
      <c r="O56" s="292"/>
      <c r="P56" s="233"/>
      <c r="Q56" s="290">
        <v>41167</v>
      </c>
      <c r="R56" s="291"/>
      <c r="S56" s="118" t="s">
        <v>155</v>
      </c>
      <c r="T56" s="236" t="s">
        <v>147</v>
      </c>
      <c r="U56" s="236" t="s">
        <v>201</v>
      </c>
      <c r="V56" s="292" t="s">
        <v>149</v>
      </c>
      <c r="W56" s="233"/>
      <c r="X56" s="290">
        <v>41197</v>
      </c>
      <c r="Y56" s="291"/>
      <c r="Z56" s="118" t="s">
        <v>153</v>
      </c>
      <c r="AA56" s="236" t="s">
        <v>201</v>
      </c>
      <c r="AB56" s="236" t="s">
        <v>149</v>
      </c>
      <c r="AC56" s="292" t="s">
        <v>147</v>
      </c>
      <c r="AD56" s="233"/>
      <c r="AE56" s="220">
        <v>41228</v>
      </c>
      <c r="AF56" s="227"/>
      <c r="AG56" s="310" t="s">
        <v>146</v>
      </c>
      <c r="AH56" s="222"/>
      <c r="AI56" s="222"/>
      <c r="AJ56" s="243"/>
      <c r="AK56" s="233"/>
      <c r="AL56" s="290">
        <v>41258</v>
      </c>
      <c r="AM56" s="291"/>
      <c r="AN56" s="118" t="s">
        <v>155</v>
      </c>
      <c r="AO56" s="294" t="s">
        <v>201</v>
      </c>
      <c r="AP56" s="236" t="s">
        <v>149</v>
      </c>
      <c r="AQ56" s="292" t="s">
        <v>147</v>
      </c>
      <c r="AS56" s="1"/>
      <c r="AT56" s="1"/>
      <c r="AU56" s="1"/>
      <c r="AV56" s="1"/>
    </row>
    <row r="57" spans="3:48" ht="15.5" x14ac:dyDescent="0.35">
      <c r="C57" s="290">
        <v>41106</v>
      </c>
      <c r="D57" s="291"/>
      <c r="E57" s="118" t="s">
        <v>153</v>
      </c>
      <c r="F57" s="236" t="s">
        <v>154</v>
      </c>
      <c r="G57" s="236" t="s">
        <v>154</v>
      </c>
      <c r="H57" s="292" t="s">
        <v>154</v>
      </c>
      <c r="I57" s="233"/>
      <c r="J57" s="220">
        <v>41137</v>
      </c>
      <c r="K57" s="227"/>
      <c r="L57" s="310" t="s">
        <v>146</v>
      </c>
      <c r="M57" s="222"/>
      <c r="N57" s="222"/>
      <c r="O57" s="243"/>
      <c r="P57" s="233"/>
      <c r="Q57" s="290">
        <v>41168</v>
      </c>
      <c r="R57" s="291"/>
      <c r="S57" s="118" t="s">
        <v>150</v>
      </c>
      <c r="T57" s="236" t="s">
        <v>147</v>
      </c>
      <c r="U57" s="236" t="s">
        <v>201</v>
      </c>
      <c r="V57" s="292" t="s">
        <v>149</v>
      </c>
      <c r="W57" s="233"/>
      <c r="X57" s="290">
        <v>41198</v>
      </c>
      <c r="Y57" s="291"/>
      <c r="Z57" s="118" t="s">
        <v>156</v>
      </c>
      <c r="AA57" s="236" t="s">
        <v>201</v>
      </c>
      <c r="AB57" s="236" t="s">
        <v>149</v>
      </c>
      <c r="AC57" s="292" t="s">
        <v>147</v>
      </c>
      <c r="AD57" s="233"/>
      <c r="AE57" s="290">
        <v>41229</v>
      </c>
      <c r="AF57" s="291"/>
      <c r="AG57" s="118" t="s">
        <v>152</v>
      </c>
      <c r="AH57" s="236" t="s">
        <v>147</v>
      </c>
      <c r="AI57" s="236" t="s">
        <v>201</v>
      </c>
      <c r="AJ57" s="292" t="s">
        <v>149</v>
      </c>
      <c r="AK57" s="233"/>
      <c r="AL57" s="290">
        <v>41259</v>
      </c>
      <c r="AM57" s="291"/>
      <c r="AN57" s="118" t="s">
        <v>150</v>
      </c>
      <c r="AO57" s="294" t="s">
        <v>201</v>
      </c>
      <c r="AP57" s="236" t="s">
        <v>149</v>
      </c>
      <c r="AQ57" s="292" t="s">
        <v>147</v>
      </c>
      <c r="AS57" s="1"/>
      <c r="AT57" s="1"/>
      <c r="AU57" s="1"/>
      <c r="AV57" s="1"/>
    </row>
    <row r="58" spans="3:48" ht="15.5" x14ac:dyDescent="0.35">
      <c r="C58" s="290">
        <v>41107</v>
      </c>
      <c r="D58" s="291"/>
      <c r="E58" s="118" t="s">
        <v>156</v>
      </c>
      <c r="F58" s="236" t="s">
        <v>154</v>
      </c>
      <c r="G58" s="236" t="s">
        <v>154</v>
      </c>
      <c r="H58" s="292" t="s">
        <v>154</v>
      </c>
      <c r="I58" s="233"/>
      <c r="J58" s="290">
        <v>41138</v>
      </c>
      <c r="K58" s="291"/>
      <c r="L58" s="118" t="s">
        <v>152</v>
      </c>
      <c r="M58" s="236" t="s">
        <v>149</v>
      </c>
      <c r="N58" s="236" t="s">
        <v>147</v>
      </c>
      <c r="O58" s="292" t="s">
        <v>201</v>
      </c>
      <c r="P58" s="233"/>
      <c r="Q58" s="290">
        <v>41169</v>
      </c>
      <c r="R58" s="291"/>
      <c r="S58" s="118" t="s">
        <v>153</v>
      </c>
      <c r="T58" s="236" t="s">
        <v>147</v>
      </c>
      <c r="U58" s="236" t="s">
        <v>201</v>
      </c>
      <c r="V58" s="292" t="s">
        <v>149</v>
      </c>
      <c r="W58" s="233"/>
      <c r="X58" s="290">
        <v>41199</v>
      </c>
      <c r="Y58" s="291"/>
      <c r="Z58" s="118" t="s">
        <v>151</v>
      </c>
      <c r="AA58" s="236"/>
      <c r="AB58" s="236"/>
      <c r="AC58" s="292"/>
      <c r="AD58" s="233"/>
      <c r="AE58" s="290">
        <v>41230</v>
      </c>
      <c r="AF58" s="291"/>
      <c r="AG58" s="118" t="s">
        <v>155</v>
      </c>
      <c r="AH58" s="236" t="s">
        <v>147</v>
      </c>
      <c r="AI58" s="236" t="s">
        <v>201</v>
      </c>
      <c r="AJ58" s="292" t="s">
        <v>149</v>
      </c>
      <c r="AK58" s="233"/>
      <c r="AL58" s="290">
        <v>41260</v>
      </c>
      <c r="AM58" s="291"/>
      <c r="AN58" s="118" t="s">
        <v>153</v>
      </c>
      <c r="AO58" s="236" t="s">
        <v>201</v>
      </c>
      <c r="AP58" s="236" t="s">
        <v>149</v>
      </c>
      <c r="AQ58" s="292" t="s">
        <v>147</v>
      </c>
      <c r="AS58" s="1"/>
      <c r="AT58" s="1"/>
      <c r="AU58" s="1"/>
      <c r="AV58" s="1"/>
    </row>
    <row r="59" spans="3:48" ht="15.5" x14ac:dyDescent="0.35">
      <c r="C59" s="290">
        <v>41108</v>
      </c>
      <c r="D59" s="291"/>
      <c r="E59" s="118" t="s">
        <v>151</v>
      </c>
      <c r="F59" s="236" t="s">
        <v>154</v>
      </c>
      <c r="G59" s="236" t="s">
        <v>154</v>
      </c>
      <c r="H59" s="292" t="s">
        <v>154</v>
      </c>
      <c r="I59" s="233"/>
      <c r="J59" s="290">
        <v>41139</v>
      </c>
      <c r="K59" s="291"/>
      <c r="L59" s="118" t="s">
        <v>155</v>
      </c>
      <c r="M59" s="236" t="s">
        <v>149</v>
      </c>
      <c r="N59" s="236" t="s">
        <v>147</v>
      </c>
      <c r="O59" s="292" t="s">
        <v>201</v>
      </c>
      <c r="P59" s="233"/>
      <c r="Q59" s="290">
        <v>41170</v>
      </c>
      <c r="R59" s="291"/>
      <c r="S59" s="118" t="s">
        <v>156</v>
      </c>
      <c r="T59" s="236" t="s">
        <v>147</v>
      </c>
      <c r="U59" s="236" t="s">
        <v>201</v>
      </c>
      <c r="V59" s="292" t="s">
        <v>149</v>
      </c>
      <c r="W59" s="233"/>
      <c r="X59" s="220">
        <v>41200</v>
      </c>
      <c r="Y59" s="227"/>
      <c r="Z59" s="310" t="s">
        <v>146</v>
      </c>
      <c r="AA59" s="222"/>
      <c r="AB59" s="222"/>
      <c r="AC59" s="243"/>
      <c r="AD59" s="233"/>
      <c r="AE59" s="290">
        <v>41231</v>
      </c>
      <c r="AF59" s="291"/>
      <c r="AG59" s="118" t="s">
        <v>150</v>
      </c>
      <c r="AH59" s="236" t="s">
        <v>147</v>
      </c>
      <c r="AI59" s="236" t="s">
        <v>201</v>
      </c>
      <c r="AJ59" s="292" t="s">
        <v>149</v>
      </c>
      <c r="AK59" s="233"/>
      <c r="AL59" s="290">
        <v>41261</v>
      </c>
      <c r="AM59" s="291"/>
      <c r="AN59" s="118" t="s">
        <v>156</v>
      </c>
      <c r="AO59" s="236" t="s">
        <v>201</v>
      </c>
      <c r="AP59" s="236" t="s">
        <v>149</v>
      </c>
      <c r="AQ59" s="292" t="s">
        <v>147</v>
      </c>
      <c r="AS59" s="1"/>
      <c r="AT59" s="1"/>
      <c r="AU59" s="1"/>
      <c r="AV59" s="1"/>
    </row>
    <row r="60" spans="3:48" ht="15.5" x14ac:dyDescent="0.35">
      <c r="C60" s="220">
        <v>41109</v>
      </c>
      <c r="D60" s="227"/>
      <c r="E60" s="310" t="s">
        <v>146</v>
      </c>
      <c r="F60" s="222"/>
      <c r="G60" s="222"/>
      <c r="H60" s="243"/>
      <c r="I60" s="233"/>
      <c r="J60" s="290">
        <v>41140</v>
      </c>
      <c r="K60" s="291"/>
      <c r="L60" s="118" t="s">
        <v>150</v>
      </c>
      <c r="M60" s="236" t="s">
        <v>149</v>
      </c>
      <c r="N60" s="236" t="s">
        <v>147</v>
      </c>
      <c r="O60" s="292" t="s">
        <v>201</v>
      </c>
      <c r="P60" s="233"/>
      <c r="Q60" s="290">
        <v>41171</v>
      </c>
      <c r="R60" s="291"/>
      <c r="S60" s="118" t="s">
        <v>151</v>
      </c>
      <c r="T60" s="236"/>
      <c r="U60" s="236"/>
      <c r="V60" s="292"/>
      <c r="W60" s="233"/>
      <c r="X60" s="290">
        <v>41201</v>
      </c>
      <c r="Y60" s="291"/>
      <c r="Z60" s="118" t="s">
        <v>152</v>
      </c>
      <c r="AA60" s="236" t="s">
        <v>149</v>
      </c>
      <c r="AB60" s="236" t="s">
        <v>147</v>
      </c>
      <c r="AC60" s="292" t="s">
        <v>201</v>
      </c>
      <c r="AD60" s="233"/>
      <c r="AE60" s="290">
        <v>41232</v>
      </c>
      <c r="AF60" s="291"/>
      <c r="AG60" s="118" t="s">
        <v>153</v>
      </c>
      <c r="AH60" s="236" t="s">
        <v>147</v>
      </c>
      <c r="AI60" s="236" t="s">
        <v>201</v>
      </c>
      <c r="AJ60" s="292" t="s">
        <v>149</v>
      </c>
      <c r="AK60" s="233"/>
      <c r="AL60" s="290">
        <v>41262</v>
      </c>
      <c r="AM60" s="291"/>
      <c r="AN60" s="118" t="s">
        <v>151</v>
      </c>
      <c r="AO60" s="236"/>
      <c r="AP60" s="236"/>
      <c r="AQ60" s="292"/>
      <c r="AS60" s="1"/>
      <c r="AT60" s="1"/>
      <c r="AU60" s="1"/>
      <c r="AV60" s="1"/>
    </row>
    <row r="61" spans="3:48" ht="15.5" x14ac:dyDescent="0.35">
      <c r="C61" s="290">
        <v>41110</v>
      </c>
      <c r="D61" s="293"/>
      <c r="E61" s="118" t="s">
        <v>152</v>
      </c>
      <c r="F61" s="236" t="s">
        <v>154</v>
      </c>
      <c r="G61" s="236" t="s">
        <v>154</v>
      </c>
      <c r="H61" s="292" t="s">
        <v>154</v>
      </c>
      <c r="I61" s="233"/>
      <c r="J61" s="290">
        <v>41141</v>
      </c>
      <c r="K61" s="293"/>
      <c r="L61" s="118" t="s">
        <v>153</v>
      </c>
      <c r="M61" s="236" t="s">
        <v>149</v>
      </c>
      <c r="N61" s="236" t="s">
        <v>147</v>
      </c>
      <c r="O61" s="292" t="s">
        <v>201</v>
      </c>
      <c r="P61" s="233"/>
      <c r="Q61" s="220">
        <v>41172</v>
      </c>
      <c r="R61" s="227"/>
      <c r="S61" s="310" t="s">
        <v>146</v>
      </c>
      <c r="T61" s="222"/>
      <c r="U61" s="222"/>
      <c r="V61" s="243"/>
      <c r="W61" s="233"/>
      <c r="X61" s="290">
        <v>41202</v>
      </c>
      <c r="Y61" s="293"/>
      <c r="Z61" s="118" t="s">
        <v>155</v>
      </c>
      <c r="AA61" s="236" t="s">
        <v>149</v>
      </c>
      <c r="AB61" s="236" t="s">
        <v>147</v>
      </c>
      <c r="AC61" s="292" t="s">
        <v>201</v>
      </c>
      <c r="AD61" s="233"/>
      <c r="AE61" s="290">
        <v>41233</v>
      </c>
      <c r="AF61" s="293"/>
      <c r="AG61" s="118" t="s">
        <v>156</v>
      </c>
      <c r="AH61" s="236" t="s">
        <v>147</v>
      </c>
      <c r="AI61" s="236" t="s">
        <v>201</v>
      </c>
      <c r="AJ61" s="292" t="s">
        <v>149</v>
      </c>
      <c r="AK61" s="233"/>
      <c r="AL61" s="220">
        <v>41263</v>
      </c>
      <c r="AM61" s="227"/>
      <c r="AN61" s="310" t="s">
        <v>146</v>
      </c>
      <c r="AO61" s="222"/>
      <c r="AP61" s="222"/>
      <c r="AQ61" s="243"/>
      <c r="AS61" s="1"/>
      <c r="AT61" s="1"/>
      <c r="AU61" s="1"/>
      <c r="AV61" s="1"/>
    </row>
    <row r="62" spans="3:48" ht="15.5" x14ac:dyDescent="0.35">
      <c r="C62" s="290">
        <v>41111</v>
      </c>
      <c r="D62" s="291"/>
      <c r="E62" s="118" t="s">
        <v>155</v>
      </c>
      <c r="F62" s="236" t="s">
        <v>154</v>
      </c>
      <c r="G62" s="236" t="s">
        <v>154</v>
      </c>
      <c r="H62" s="292" t="s">
        <v>154</v>
      </c>
      <c r="I62" s="233"/>
      <c r="J62" s="290">
        <v>41142</v>
      </c>
      <c r="K62" s="291"/>
      <c r="L62" s="118" t="s">
        <v>156</v>
      </c>
      <c r="M62" s="236" t="s">
        <v>149</v>
      </c>
      <c r="N62" s="236" t="s">
        <v>147</v>
      </c>
      <c r="O62" s="292" t="s">
        <v>201</v>
      </c>
      <c r="P62" s="233"/>
      <c r="Q62" s="290">
        <v>41173</v>
      </c>
      <c r="R62" s="291"/>
      <c r="S62" s="118" t="s">
        <v>152</v>
      </c>
      <c r="T62" s="294" t="s">
        <v>201</v>
      </c>
      <c r="U62" s="236" t="s">
        <v>149</v>
      </c>
      <c r="V62" s="292" t="s">
        <v>147</v>
      </c>
      <c r="W62" s="233"/>
      <c r="X62" s="290">
        <v>41203</v>
      </c>
      <c r="Y62" s="291"/>
      <c r="Z62" s="118" t="s">
        <v>150</v>
      </c>
      <c r="AA62" s="236" t="s">
        <v>149</v>
      </c>
      <c r="AB62" s="236" t="s">
        <v>147</v>
      </c>
      <c r="AC62" s="292" t="s">
        <v>201</v>
      </c>
      <c r="AD62" s="233"/>
      <c r="AE62" s="290">
        <v>41234</v>
      </c>
      <c r="AF62" s="291"/>
      <c r="AG62" s="118" t="s">
        <v>151</v>
      </c>
      <c r="AH62" s="236"/>
      <c r="AI62" s="236"/>
      <c r="AJ62" s="292"/>
      <c r="AK62" s="233"/>
      <c r="AL62" s="290">
        <v>41264</v>
      </c>
      <c r="AM62" s="343"/>
      <c r="AN62" s="118" t="s">
        <v>152</v>
      </c>
      <c r="AO62" s="236" t="s">
        <v>164</v>
      </c>
      <c r="AP62" s="236" t="s">
        <v>164</v>
      </c>
      <c r="AQ62" s="292" t="s">
        <v>164</v>
      </c>
      <c r="AS62" s="1"/>
      <c r="AT62" s="1"/>
      <c r="AU62" s="1"/>
      <c r="AV62" s="1"/>
    </row>
    <row r="63" spans="3:48" ht="15.5" x14ac:dyDescent="0.35">
      <c r="C63" s="290">
        <v>41112</v>
      </c>
      <c r="D63" s="291"/>
      <c r="E63" s="118" t="s">
        <v>150</v>
      </c>
      <c r="F63" s="236" t="s">
        <v>154</v>
      </c>
      <c r="G63" s="236" t="s">
        <v>154</v>
      </c>
      <c r="H63" s="292" t="s">
        <v>154</v>
      </c>
      <c r="I63" s="233"/>
      <c r="J63" s="290">
        <v>41143</v>
      </c>
      <c r="K63" s="291"/>
      <c r="L63" s="118" t="s">
        <v>151</v>
      </c>
      <c r="M63" s="236"/>
      <c r="N63" s="292"/>
      <c r="O63" s="292"/>
      <c r="P63" s="233"/>
      <c r="Q63" s="290">
        <v>41174</v>
      </c>
      <c r="R63" s="291"/>
      <c r="S63" s="118" t="s">
        <v>155</v>
      </c>
      <c r="T63" s="294" t="s">
        <v>201</v>
      </c>
      <c r="U63" s="236" t="s">
        <v>149</v>
      </c>
      <c r="V63" s="292" t="s">
        <v>147</v>
      </c>
      <c r="W63" s="233"/>
      <c r="X63" s="290">
        <v>41204</v>
      </c>
      <c r="Y63" s="291"/>
      <c r="Z63" s="118" t="s">
        <v>153</v>
      </c>
      <c r="AA63" s="236" t="s">
        <v>149</v>
      </c>
      <c r="AB63" s="236" t="s">
        <v>147</v>
      </c>
      <c r="AC63" s="292" t="s">
        <v>201</v>
      </c>
      <c r="AD63" s="233"/>
      <c r="AE63" s="220">
        <v>41235</v>
      </c>
      <c r="AF63" s="227"/>
      <c r="AG63" s="310" t="s">
        <v>146</v>
      </c>
      <c r="AH63" s="222"/>
      <c r="AI63" s="222"/>
      <c r="AJ63" s="243"/>
      <c r="AK63" s="233"/>
      <c r="AL63" s="290">
        <v>41265</v>
      </c>
      <c r="AM63" s="343"/>
      <c r="AN63" s="118" t="s">
        <v>155</v>
      </c>
      <c r="AO63" s="236" t="s">
        <v>164</v>
      </c>
      <c r="AP63" s="236" t="s">
        <v>164</v>
      </c>
      <c r="AQ63" s="292" t="s">
        <v>164</v>
      </c>
      <c r="AS63" s="1"/>
      <c r="AT63" s="1"/>
      <c r="AU63" s="1"/>
      <c r="AV63" s="1"/>
    </row>
    <row r="64" spans="3:48" ht="15.5" x14ac:dyDescent="0.35">
      <c r="C64" s="290">
        <v>41113</v>
      </c>
      <c r="D64" s="291"/>
      <c r="E64" s="118" t="s">
        <v>153</v>
      </c>
      <c r="F64" s="236" t="s">
        <v>154</v>
      </c>
      <c r="G64" s="236" t="s">
        <v>154</v>
      </c>
      <c r="H64" s="292" t="s">
        <v>154</v>
      </c>
      <c r="I64" s="233"/>
      <c r="J64" s="220">
        <v>41144</v>
      </c>
      <c r="K64" s="227"/>
      <c r="L64" s="310" t="s">
        <v>146</v>
      </c>
      <c r="M64" s="222"/>
      <c r="N64" s="222"/>
      <c r="O64" s="243"/>
      <c r="P64" s="233"/>
      <c r="Q64" s="290">
        <v>41175</v>
      </c>
      <c r="R64" s="291"/>
      <c r="S64" s="118" t="s">
        <v>150</v>
      </c>
      <c r="T64" s="294" t="s">
        <v>201</v>
      </c>
      <c r="U64" s="236" t="s">
        <v>149</v>
      </c>
      <c r="V64" s="292" t="s">
        <v>147</v>
      </c>
      <c r="W64" s="233"/>
      <c r="X64" s="290">
        <v>41205</v>
      </c>
      <c r="Y64" s="291"/>
      <c r="Z64" s="118" t="s">
        <v>156</v>
      </c>
      <c r="AA64" s="236" t="s">
        <v>149</v>
      </c>
      <c r="AB64" s="236" t="s">
        <v>147</v>
      </c>
      <c r="AC64" s="292" t="s">
        <v>201</v>
      </c>
      <c r="AD64" s="233"/>
      <c r="AE64" s="290">
        <v>41236</v>
      </c>
      <c r="AF64" s="291"/>
      <c r="AG64" s="118" t="s">
        <v>152</v>
      </c>
      <c r="AH64" s="294" t="s">
        <v>201</v>
      </c>
      <c r="AI64" s="236" t="s">
        <v>149</v>
      </c>
      <c r="AJ64" s="292" t="s">
        <v>147</v>
      </c>
      <c r="AK64" s="233"/>
      <c r="AL64" s="290">
        <v>41266</v>
      </c>
      <c r="AM64" s="343"/>
      <c r="AN64" s="118" t="s">
        <v>150</v>
      </c>
      <c r="AO64" s="236" t="s">
        <v>164</v>
      </c>
      <c r="AP64" s="236" t="s">
        <v>164</v>
      </c>
      <c r="AQ64" s="292" t="s">
        <v>164</v>
      </c>
      <c r="AS64" s="1"/>
      <c r="AT64" s="1"/>
      <c r="AU64" s="1"/>
      <c r="AV64" s="1"/>
    </row>
    <row r="65" spans="2:48" ht="15.5" x14ac:dyDescent="0.35">
      <c r="C65" s="290">
        <v>41114</v>
      </c>
      <c r="D65" s="291"/>
      <c r="E65" s="118" t="s">
        <v>156</v>
      </c>
      <c r="F65" s="236" t="s">
        <v>154</v>
      </c>
      <c r="G65" s="236" t="s">
        <v>154</v>
      </c>
      <c r="H65" s="292" t="s">
        <v>154</v>
      </c>
      <c r="I65" s="233"/>
      <c r="J65" s="290">
        <v>41145</v>
      </c>
      <c r="K65" s="291"/>
      <c r="L65" s="118" t="s">
        <v>152</v>
      </c>
      <c r="M65" s="236" t="s">
        <v>147</v>
      </c>
      <c r="N65" s="236" t="s">
        <v>201</v>
      </c>
      <c r="O65" s="292" t="s">
        <v>149</v>
      </c>
      <c r="P65" s="233"/>
      <c r="Q65" s="290">
        <v>41176</v>
      </c>
      <c r="R65" s="291"/>
      <c r="S65" s="118" t="s">
        <v>153</v>
      </c>
      <c r="T65" s="236" t="s">
        <v>201</v>
      </c>
      <c r="U65" s="236" t="s">
        <v>149</v>
      </c>
      <c r="V65" s="292" t="s">
        <v>147</v>
      </c>
      <c r="W65" s="233"/>
      <c r="X65" s="290">
        <v>41206</v>
      </c>
      <c r="Y65" s="291"/>
      <c r="Z65" s="118" t="s">
        <v>151</v>
      </c>
      <c r="AA65" s="236"/>
      <c r="AB65" s="236"/>
      <c r="AC65" s="292"/>
      <c r="AD65" s="233"/>
      <c r="AE65" s="290">
        <v>41237</v>
      </c>
      <c r="AF65" s="291"/>
      <c r="AG65" s="118" t="s">
        <v>155</v>
      </c>
      <c r="AH65" s="294" t="s">
        <v>201</v>
      </c>
      <c r="AI65" s="236" t="s">
        <v>149</v>
      </c>
      <c r="AJ65" s="292" t="s">
        <v>147</v>
      </c>
      <c r="AK65" s="233"/>
      <c r="AL65" s="335">
        <v>41267</v>
      </c>
      <c r="AM65" s="345"/>
      <c r="AN65" s="329" t="s">
        <v>153</v>
      </c>
      <c r="AO65" s="333" t="s">
        <v>200</v>
      </c>
      <c r="AP65" s="333" t="s">
        <v>200</v>
      </c>
      <c r="AQ65" s="334" t="s">
        <v>200</v>
      </c>
      <c r="AS65" s="1"/>
      <c r="AT65" s="1"/>
      <c r="AU65" s="1"/>
      <c r="AV65" s="1"/>
    </row>
    <row r="66" spans="2:48" ht="15.5" x14ac:dyDescent="0.35">
      <c r="C66" s="290">
        <v>41115</v>
      </c>
      <c r="D66" s="291"/>
      <c r="E66" s="118" t="s">
        <v>151</v>
      </c>
      <c r="F66" s="236" t="s">
        <v>154</v>
      </c>
      <c r="G66" s="236" t="s">
        <v>154</v>
      </c>
      <c r="H66" s="292" t="s">
        <v>154</v>
      </c>
      <c r="I66" s="233"/>
      <c r="J66" s="290">
        <v>41146</v>
      </c>
      <c r="K66" s="291"/>
      <c r="L66" s="118" t="s">
        <v>155</v>
      </c>
      <c r="M66" s="236" t="s">
        <v>147</v>
      </c>
      <c r="N66" s="236" t="s">
        <v>201</v>
      </c>
      <c r="O66" s="292" t="s">
        <v>149</v>
      </c>
      <c r="P66" s="233"/>
      <c r="Q66" s="290">
        <v>41177</v>
      </c>
      <c r="R66" s="291"/>
      <c r="S66" s="118" t="s">
        <v>156</v>
      </c>
      <c r="T66" s="236" t="s">
        <v>201</v>
      </c>
      <c r="U66" s="236" t="s">
        <v>149</v>
      </c>
      <c r="V66" s="292" t="s">
        <v>147</v>
      </c>
      <c r="W66" s="233"/>
      <c r="X66" s="220">
        <v>41207</v>
      </c>
      <c r="Y66" s="227"/>
      <c r="Z66" s="310" t="s">
        <v>146</v>
      </c>
      <c r="AA66" s="222"/>
      <c r="AB66" s="222"/>
      <c r="AC66" s="243"/>
      <c r="AD66" s="233"/>
      <c r="AE66" s="290">
        <v>41238</v>
      </c>
      <c r="AF66" s="291"/>
      <c r="AG66" s="118" t="s">
        <v>150</v>
      </c>
      <c r="AH66" s="294" t="s">
        <v>201</v>
      </c>
      <c r="AI66" s="236" t="s">
        <v>149</v>
      </c>
      <c r="AJ66" s="292" t="s">
        <v>147</v>
      </c>
      <c r="AK66" s="233"/>
      <c r="AL66" s="335">
        <v>41268</v>
      </c>
      <c r="AM66" s="345"/>
      <c r="AN66" s="329" t="s">
        <v>156</v>
      </c>
      <c r="AO66" s="333" t="s">
        <v>200</v>
      </c>
      <c r="AP66" s="333" t="s">
        <v>200</v>
      </c>
      <c r="AQ66" s="334" t="s">
        <v>200</v>
      </c>
      <c r="AS66" s="1"/>
      <c r="AT66" s="1"/>
      <c r="AU66" s="1"/>
      <c r="AV66" s="1"/>
    </row>
    <row r="67" spans="2:48" ht="15.5" x14ac:dyDescent="0.35">
      <c r="C67" s="220">
        <v>41116</v>
      </c>
      <c r="D67" s="227"/>
      <c r="E67" s="310" t="s">
        <v>146</v>
      </c>
      <c r="F67" s="222"/>
      <c r="G67" s="222"/>
      <c r="H67" s="243"/>
      <c r="I67" s="233"/>
      <c r="J67" s="290">
        <v>41147</v>
      </c>
      <c r="K67" s="291"/>
      <c r="L67" s="118" t="s">
        <v>150</v>
      </c>
      <c r="M67" s="236" t="s">
        <v>147</v>
      </c>
      <c r="N67" s="236" t="s">
        <v>201</v>
      </c>
      <c r="O67" s="292" t="s">
        <v>149</v>
      </c>
      <c r="P67" s="233"/>
      <c r="Q67" s="290">
        <v>41178</v>
      </c>
      <c r="R67" s="291"/>
      <c r="S67" s="118" t="s">
        <v>151</v>
      </c>
      <c r="T67" s="236"/>
      <c r="U67" s="236"/>
      <c r="V67" s="292"/>
      <c r="W67" s="233"/>
      <c r="X67" s="290">
        <v>41208</v>
      </c>
      <c r="Y67" s="291"/>
      <c r="Z67" s="118" t="s">
        <v>152</v>
      </c>
      <c r="AA67" s="236" t="s">
        <v>147</v>
      </c>
      <c r="AB67" s="236" t="s">
        <v>201</v>
      </c>
      <c r="AC67" s="292" t="s">
        <v>149</v>
      </c>
      <c r="AD67" s="233"/>
      <c r="AE67" s="290">
        <v>41239</v>
      </c>
      <c r="AF67" s="291"/>
      <c r="AG67" s="118" t="s">
        <v>153</v>
      </c>
      <c r="AH67" s="236" t="s">
        <v>201</v>
      </c>
      <c r="AI67" s="236" t="s">
        <v>149</v>
      </c>
      <c r="AJ67" s="292" t="s">
        <v>147</v>
      </c>
      <c r="AK67" s="233"/>
      <c r="AL67" s="290">
        <v>41269</v>
      </c>
      <c r="AM67" s="343"/>
      <c r="AN67" s="118" t="s">
        <v>151</v>
      </c>
      <c r="AO67" s="236"/>
      <c r="AP67" s="236"/>
      <c r="AQ67" s="292"/>
      <c r="AS67" s="1"/>
      <c r="AT67" s="1"/>
      <c r="AU67" s="1"/>
      <c r="AV67" s="1"/>
    </row>
    <row r="68" spans="2:48" ht="15.5" x14ac:dyDescent="0.35">
      <c r="C68" s="290">
        <v>41117</v>
      </c>
      <c r="D68" s="293"/>
      <c r="E68" s="118" t="s">
        <v>152</v>
      </c>
      <c r="F68" s="236" t="s">
        <v>149</v>
      </c>
      <c r="G68" s="236" t="s">
        <v>147</v>
      </c>
      <c r="H68" s="292" t="s">
        <v>201</v>
      </c>
      <c r="I68" s="233"/>
      <c r="J68" s="290">
        <v>41148</v>
      </c>
      <c r="K68" s="293"/>
      <c r="L68" s="118" t="s">
        <v>153</v>
      </c>
      <c r="M68" s="236" t="s">
        <v>147</v>
      </c>
      <c r="N68" s="236" t="s">
        <v>201</v>
      </c>
      <c r="O68" s="292" t="s">
        <v>149</v>
      </c>
      <c r="P68" s="233"/>
      <c r="Q68" s="220">
        <v>41179</v>
      </c>
      <c r="R68" s="227"/>
      <c r="S68" s="310" t="s">
        <v>146</v>
      </c>
      <c r="T68" s="222"/>
      <c r="U68" s="222"/>
      <c r="V68" s="243"/>
      <c r="W68" s="233"/>
      <c r="X68" s="290">
        <v>41209</v>
      </c>
      <c r="Y68" s="293"/>
      <c r="Z68" s="118" t="s">
        <v>155</v>
      </c>
      <c r="AA68" s="236" t="s">
        <v>147</v>
      </c>
      <c r="AB68" s="236" t="s">
        <v>201</v>
      </c>
      <c r="AC68" s="292" t="s">
        <v>149</v>
      </c>
      <c r="AD68" s="233"/>
      <c r="AE68" s="290">
        <v>41240</v>
      </c>
      <c r="AF68" s="293"/>
      <c r="AG68" s="118" t="s">
        <v>156</v>
      </c>
      <c r="AH68" s="236" t="s">
        <v>201</v>
      </c>
      <c r="AI68" s="236" t="s">
        <v>149</v>
      </c>
      <c r="AJ68" s="292" t="s">
        <v>147</v>
      </c>
      <c r="AK68" s="233"/>
      <c r="AL68" s="220">
        <v>41270</v>
      </c>
      <c r="AM68" s="342"/>
      <c r="AN68" s="310" t="s">
        <v>146</v>
      </c>
      <c r="AO68" s="222"/>
      <c r="AP68" s="222"/>
      <c r="AQ68" s="243"/>
      <c r="AS68" s="1"/>
      <c r="AT68" s="1"/>
      <c r="AU68" s="1"/>
      <c r="AV68" s="1"/>
    </row>
    <row r="69" spans="2:48" ht="15.5" x14ac:dyDescent="0.35">
      <c r="C69" s="290">
        <v>41118</v>
      </c>
      <c r="D69" s="291"/>
      <c r="E69" s="118" t="s">
        <v>155</v>
      </c>
      <c r="F69" s="236" t="s">
        <v>149</v>
      </c>
      <c r="G69" s="236" t="s">
        <v>147</v>
      </c>
      <c r="H69" s="292" t="s">
        <v>201</v>
      </c>
      <c r="I69" s="233"/>
      <c r="J69" s="290">
        <v>41149</v>
      </c>
      <c r="K69" s="291"/>
      <c r="L69" s="118" t="s">
        <v>156</v>
      </c>
      <c r="M69" s="236" t="s">
        <v>147</v>
      </c>
      <c r="N69" s="236" t="s">
        <v>201</v>
      </c>
      <c r="O69" s="292" t="s">
        <v>149</v>
      </c>
      <c r="P69" s="233"/>
      <c r="Q69" s="290">
        <v>41180</v>
      </c>
      <c r="R69" s="291"/>
      <c r="S69" s="118" t="s">
        <v>152</v>
      </c>
      <c r="T69" s="236" t="s">
        <v>149</v>
      </c>
      <c r="U69" s="236" t="s">
        <v>147</v>
      </c>
      <c r="V69" s="292" t="s">
        <v>201</v>
      </c>
      <c r="W69" s="233"/>
      <c r="X69" s="290">
        <v>41210</v>
      </c>
      <c r="Y69" s="291"/>
      <c r="Z69" s="118" t="s">
        <v>150</v>
      </c>
      <c r="AA69" s="236" t="s">
        <v>147</v>
      </c>
      <c r="AB69" s="236" t="s">
        <v>201</v>
      </c>
      <c r="AC69" s="292" t="s">
        <v>149</v>
      </c>
      <c r="AD69" s="233"/>
      <c r="AE69" s="290">
        <v>41241</v>
      </c>
      <c r="AF69" s="291"/>
      <c r="AG69" s="118" t="s">
        <v>151</v>
      </c>
      <c r="AH69" s="236"/>
      <c r="AI69" s="236"/>
      <c r="AJ69" s="292"/>
      <c r="AK69" s="233"/>
      <c r="AL69" s="290">
        <v>41271</v>
      </c>
      <c r="AM69" s="343"/>
      <c r="AN69" s="118" t="s">
        <v>152</v>
      </c>
      <c r="AO69" s="236" t="s">
        <v>164</v>
      </c>
      <c r="AP69" s="236" t="s">
        <v>164</v>
      </c>
      <c r="AQ69" s="292" t="s">
        <v>164</v>
      </c>
      <c r="AS69" s="1"/>
      <c r="AT69" s="1"/>
      <c r="AU69" s="1"/>
      <c r="AV69" s="1"/>
    </row>
    <row r="70" spans="2:48" ht="15.5" x14ac:dyDescent="0.35">
      <c r="C70" s="290">
        <v>41119</v>
      </c>
      <c r="D70" s="291"/>
      <c r="E70" s="118" t="s">
        <v>150</v>
      </c>
      <c r="F70" s="236" t="s">
        <v>149</v>
      </c>
      <c r="G70" s="236" t="s">
        <v>147</v>
      </c>
      <c r="H70" s="292" t="s">
        <v>201</v>
      </c>
      <c r="I70" s="233"/>
      <c r="J70" s="290">
        <v>41150</v>
      </c>
      <c r="K70" s="291"/>
      <c r="L70" s="118" t="s">
        <v>151</v>
      </c>
      <c r="M70" s="236"/>
      <c r="N70" s="292"/>
      <c r="O70" s="292"/>
      <c r="P70" s="233"/>
      <c r="Q70" s="290">
        <v>41181</v>
      </c>
      <c r="R70" s="291"/>
      <c r="S70" s="118" t="s">
        <v>155</v>
      </c>
      <c r="T70" s="236" t="s">
        <v>149</v>
      </c>
      <c r="U70" s="236" t="s">
        <v>147</v>
      </c>
      <c r="V70" s="292" t="s">
        <v>201</v>
      </c>
      <c r="W70" s="233"/>
      <c r="X70" s="290">
        <v>41211</v>
      </c>
      <c r="Y70" s="291"/>
      <c r="Z70" s="118" t="s">
        <v>153</v>
      </c>
      <c r="AA70" s="236" t="s">
        <v>147</v>
      </c>
      <c r="AB70" s="236" t="s">
        <v>201</v>
      </c>
      <c r="AC70" s="292" t="s">
        <v>149</v>
      </c>
      <c r="AD70" s="233"/>
      <c r="AE70" s="220">
        <v>41242</v>
      </c>
      <c r="AF70" s="227"/>
      <c r="AG70" s="310" t="s">
        <v>146</v>
      </c>
      <c r="AH70" s="222"/>
      <c r="AI70" s="222"/>
      <c r="AJ70" s="243"/>
      <c r="AK70" s="233"/>
      <c r="AL70" s="290">
        <v>41272</v>
      </c>
      <c r="AM70" s="343"/>
      <c r="AN70" s="118" t="s">
        <v>155</v>
      </c>
      <c r="AO70" s="236" t="s">
        <v>164</v>
      </c>
      <c r="AP70" s="236" t="s">
        <v>164</v>
      </c>
      <c r="AQ70" s="292" t="s">
        <v>164</v>
      </c>
      <c r="AS70" s="1"/>
      <c r="AT70" s="1"/>
      <c r="AU70" s="1"/>
      <c r="AV70" s="1"/>
    </row>
    <row r="71" spans="2:48" ht="15.5" x14ac:dyDescent="0.35">
      <c r="C71" s="290">
        <v>41120</v>
      </c>
      <c r="D71" s="291"/>
      <c r="E71" s="118" t="s">
        <v>153</v>
      </c>
      <c r="F71" s="236" t="s">
        <v>149</v>
      </c>
      <c r="G71" s="236" t="s">
        <v>147</v>
      </c>
      <c r="H71" s="292" t="s">
        <v>201</v>
      </c>
      <c r="I71" s="233"/>
      <c r="J71" s="220">
        <v>41151</v>
      </c>
      <c r="K71" s="227"/>
      <c r="L71" s="310" t="s">
        <v>146</v>
      </c>
      <c r="M71" s="222"/>
      <c r="N71" s="222"/>
      <c r="O71" s="243"/>
      <c r="P71" s="233"/>
      <c r="Q71" s="290">
        <v>41182</v>
      </c>
      <c r="R71" s="291"/>
      <c r="S71" s="118" t="s">
        <v>150</v>
      </c>
      <c r="T71" s="236" t="s">
        <v>149</v>
      </c>
      <c r="U71" s="236" t="s">
        <v>147</v>
      </c>
      <c r="V71" s="292" t="s">
        <v>201</v>
      </c>
      <c r="W71" s="233"/>
      <c r="X71" s="290">
        <v>41212</v>
      </c>
      <c r="Y71" s="291"/>
      <c r="Z71" s="118" t="s">
        <v>156</v>
      </c>
      <c r="AA71" s="236" t="s">
        <v>147</v>
      </c>
      <c r="AB71" s="236" t="s">
        <v>201</v>
      </c>
      <c r="AC71" s="292" t="s">
        <v>149</v>
      </c>
      <c r="AD71" s="233"/>
      <c r="AE71" s="290">
        <v>41243</v>
      </c>
      <c r="AF71" s="291"/>
      <c r="AG71" s="118" t="s">
        <v>152</v>
      </c>
      <c r="AH71" s="236" t="s">
        <v>149</v>
      </c>
      <c r="AI71" s="236" t="s">
        <v>147</v>
      </c>
      <c r="AJ71" s="292" t="s">
        <v>201</v>
      </c>
      <c r="AK71" s="233"/>
      <c r="AL71" s="290">
        <v>41273</v>
      </c>
      <c r="AM71" s="343"/>
      <c r="AN71" s="118" t="s">
        <v>150</v>
      </c>
      <c r="AO71" s="236" t="s">
        <v>164</v>
      </c>
      <c r="AP71" s="236" t="s">
        <v>164</v>
      </c>
      <c r="AQ71" s="292" t="s">
        <v>164</v>
      </c>
      <c r="AS71" s="1"/>
      <c r="AT71" s="1"/>
      <c r="AU71" s="1"/>
      <c r="AV71" s="1"/>
    </row>
    <row r="72" spans="2:48" ht="16" thickBot="1" x14ac:dyDescent="0.4">
      <c r="C72" s="296">
        <v>41121</v>
      </c>
      <c r="D72" s="297"/>
      <c r="E72" s="303" t="s">
        <v>156</v>
      </c>
      <c r="F72" s="301" t="s">
        <v>149</v>
      </c>
      <c r="G72" s="301" t="s">
        <v>147</v>
      </c>
      <c r="H72" s="299" t="s">
        <v>201</v>
      </c>
      <c r="I72" s="233"/>
      <c r="J72" s="296">
        <v>41152</v>
      </c>
      <c r="K72" s="297"/>
      <c r="L72" s="303" t="s">
        <v>152</v>
      </c>
      <c r="M72" s="375" t="s">
        <v>201</v>
      </c>
      <c r="N72" s="301" t="s">
        <v>149</v>
      </c>
      <c r="O72" s="299" t="s">
        <v>147</v>
      </c>
      <c r="P72" s="233"/>
      <c r="Q72" s="296"/>
      <c r="R72" s="300"/>
      <c r="S72" s="223"/>
      <c r="T72" s="303"/>
      <c r="U72" s="303"/>
      <c r="V72" s="304"/>
      <c r="W72" s="233"/>
      <c r="X72" s="296">
        <v>41213</v>
      </c>
      <c r="Y72" s="297"/>
      <c r="Z72" s="303" t="s">
        <v>151</v>
      </c>
      <c r="AA72" s="298"/>
      <c r="AB72" s="301"/>
      <c r="AC72" s="299"/>
      <c r="AD72" s="233"/>
      <c r="AE72" s="296"/>
      <c r="AF72" s="300"/>
      <c r="AG72" s="223"/>
      <c r="AH72" s="303"/>
      <c r="AI72" s="303"/>
      <c r="AJ72" s="304"/>
      <c r="AK72" s="233"/>
      <c r="AL72" s="296">
        <v>41274</v>
      </c>
      <c r="AM72" s="349"/>
      <c r="AN72" s="303" t="s">
        <v>153</v>
      </c>
      <c r="AO72" s="301" t="s">
        <v>164</v>
      </c>
      <c r="AP72" s="301" t="s">
        <v>164</v>
      </c>
      <c r="AQ72" s="299" t="s">
        <v>164</v>
      </c>
      <c r="AS72" s="1"/>
      <c r="AT72" s="1"/>
      <c r="AU72" s="1"/>
      <c r="AV72" s="1"/>
    </row>
    <row r="73" spans="2:48" ht="15" thickBot="1" x14ac:dyDescent="0.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S73" s="1"/>
      <c r="AT73" s="1"/>
      <c r="AU73" s="1"/>
      <c r="AV73" s="1"/>
    </row>
    <row r="74" spans="2:48" ht="15" thickBot="1" x14ac:dyDescent="0.4">
      <c r="C74" s="249" t="s">
        <v>158</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9"/>
      <c r="AS74" s="1"/>
      <c r="AT74" s="1"/>
      <c r="AU74" s="1"/>
      <c r="AV74" s="1"/>
    </row>
    <row r="75" spans="2:48" ht="15" thickBot="1" x14ac:dyDescent="0.4">
      <c r="C75" s="52"/>
      <c r="D75" s="46"/>
      <c r="E75" s="46"/>
      <c r="F75" s="53" t="s">
        <v>122</v>
      </c>
      <c r="G75" s="53" t="s">
        <v>123</v>
      </c>
      <c r="H75" s="53" t="s">
        <v>124</v>
      </c>
      <c r="I75" s="252"/>
      <c r="J75" s="52"/>
      <c r="K75" s="46"/>
      <c r="L75" s="46"/>
      <c r="M75" s="53" t="s">
        <v>122</v>
      </c>
      <c r="N75" s="53" t="s">
        <v>123</v>
      </c>
      <c r="O75" s="53" t="s">
        <v>124</v>
      </c>
      <c r="P75" s="255"/>
      <c r="Q75" s="52"/>
      <c r="R75" s="46"/>
      <c r="S75" s="242"/>
      <c r="T75" s="148" t="s">
        <v>122</v>
      </c>
      <c r="U75" s="148" t="s">
        <v>123</v>
      </c>
      <c r="V75" s="148" t="s">
        <v>124</v>
      </c>
      <c r="W75" s="253"/>
      <c r="X75" s="241"/>
      <c r="Y75" s="242"/>
      <c r="Z75" s="242"/>
      <c r="AA75" s="148" t="s">
        <v>122</v>
      </c>
      <c r="AB75" s="148" t="s">
        <v>123</v>
      </c>
      <c r="AC75" s="148" t="s">
        <v>124</v>
      </c>
      <c r="AD75" s="253"/>
      <c r="AE75" s="241"/>
      <c r="AF75" s="242"/>
      <c r="AG75" s="242"/>
      <c r="AH75" s="148" t="s">
        <v>122</v>
      </c>
      <c r="AI75" s="148" t="s">
        <v>123</v>
      </c>
      <c r="AJ75" s="149" t="s">
        <v>124</v>
      </c>
      <c r="AK75" s="241"/>
      <c r="AL75" s="242"/>
      <c r="AM75" s="242"/>
      <c r="AN75" s="242"/>
      <c r="AO75" s="148" t="s">
        <v>122</v>
      </c>
      <c r="AP75" s="148" t="s">
        <v>123</v>
      </c>
      <c r="AQ75" s="149" t="s">
        <v>124</v>
      </c>
      <c r="AS75" s="1"/>
      <c r="AT75" s="1"/>
      <c r="AU75" s="1"/>
      <c r="AV75" s="1"/>
    </row>
    <row r="76" spans="2:48" x14ac:dyDescent="0.35">
      <c r="B76" s="251" t="s">
        <v>159</v>
      </c>
      <c r="C76" s="145" t="s">
        <v>134</v>
      </c>
      <c r="D76" s="55"/>
      <c r="E76" s="55"/>
      <c r="F76" s="55">
        <f>COUNTIF(F8:F38,"A")</f>
        <v>8</v>
      </c>
      <c r="G76" s="55">
        <f t="shared" ref="G76:H76" si="8">COUNTIF(G8:G38,"A")</f>
        <v>5</v>
      </c>
      <c r="H76" s="55">
        <f t="shared" si="8"/>
        <v>5</v>
      </c>
      <c r="I76" s="55"/>
      <c r="J76" s="145" t="s">
        <v>135</v>
      </c>
      <c r="K76" s="55"/>
      <c r="L76" s="55"/>
      <c r="M76" s="55">
        <f>COUNTIF(M8:M38,"A")</f>
        <v>5</v>
      </c>
      <c r="N76" s="55">
        <f t="shared" ref="N76:O76" si="9">COUNTIF(N8:N38,"A")</f>
        <v>5</v>
      </c>
      <c r="O76" s="55">
        <f t="shared" si="9"/>
        <v>5</v>
      </c>
      <c r="P76" s="56"/>
      <c r="Q76" s="145" t="s">
        <v>136</v>
      </c>
      <c r="R76" s="55"/>
      <c r="S76" s="55"/>
      <c r="T76" s="55">
        <f>COUNTIF(T8:T38,"A")</f>
        <v>7</v>
      </c>
      <c r="U76" s="55">
        <f t="shared" ref="U76:V76" si="10">COUNTIF(U8:U38,"A")</f>
        <v>10</v>
      </c>
      <c r="V76" s="55">
        <f t="shared" si="10"/>
        <v>5</v>
      </c>
      <c r="W76" s="56"/>
      <c r="X76" s="145" t="s">
        <v>137</v>
      </c>
      <c r="Y76" s="55"/>
      <c r="Z76" s="55"/>
      <c r="AA76" s="55">
        <f>COUNTIF(AA8:AA38,"A")</f>
        <v>7</v>
      </c>
      <c r="AB76" s="55">
        <f t="shared" ref="AB76:AC76" si="11">COUNTIF(AB8:AB38,"A")</f>
        <v>5</v>
      </c>
      <c r="AC76" s="55">
        <f t="shared" si="11"/>
        <v>4</v>
      </c>
      <c r="AD76" s="56"/>
      <c r="AE76" s="145" t="s">
        <v>138</v>
      </c>
      <c r="AF76" s="55"/>
      <c r="AG76" s="55"/>
      <c r="AH76" s="55">
        <f>COUNTIF(AH8:AH38,"A")</f>
        <v>3</v>
      </c>
      <c r="AI76" s="55">
        <f t="shared" ref="AI76:AJ76" si="12">COUNTIF(AI8:AI38,"A")</f>
        <v>10</v>
      </c>
      <c r="AJ76" s="56">
        <f t="shared" si="12"/>
        <v>5</v>
      </c>
      <c r="AK76" s="254" t="s">
        <v>139</v>
      </c>
      <c r="AL76" s="254"/>
      <c r="AM76" s="55"/>
      <c r="AN76" s="55"/>
      <c r="AO76" s="55">
        <f>COUNTIF(AO8:AO38,"A")</f>
        <v>9</v>
      </c>
      <c r="AP76" s="55">
        <f t="shared" ref="AP76:AQ76" si="13">COUNTIF(AP8:AP38,"A")</f>
        <v>5</v>
      </c>
      <c r="AQ76" s="56">
        <f t="shared" si="13"/>
        <v>5</v>
      </c>
      <c r="AS76" s="1"/>
      <c r="AT76" s="1"/>
      <c r="AU76" s="1"/>
      <c r="AV76" s="1"/>
    </row>
    <row r="77" spans="2:48" x14ac:dyDescent="0.35">
      <c r="B77" s="50" t="s">
        <v>160</v>
      </c>
      <c r="C77" s="144"/>
      <c r="D77" s="47"/>
      <c r="E77" s="47"/>
      <c r="F77" s="47">
        <f>COUNTIF(F8:F38,"i")</f>
        <v>5</v>
      </c>
      <c r="G77" s="47">
        <f t="shared" ref="G77:H77" si="14">COUNTIF(G8:G38,"i")</f>
        <v>8</v>
      </c>
      <c r="H77" s="47">
        <f t="shared" si="14"/>
        <v>5</v>
      </c>
      <c r="I77" s="47"/>
      <c r="J77" s="144"/>
      <c r="K77" s="47"/>
      <c r="L77" s="47"/>
      <c r="M77" s="47">
        <f>COUNTIF(M8:M38,"i")</f>
        <v>5</v>
      </c>
      <c r="N77" s="47">
        <f t="shared" ref="N77:O77" si="15">COUNTIF(N8:N38,"i")</f>
        <v>5</v>
      </c>
      <c r="O77" s="47">
        <f t="shared" si="15"/>
        <v>5</v>
      </c>
      <c r="P77" s="48"/>
      <c r="Q77" s="144"/>
      <c r="R77" s="47"/>
      <c r="S77" s="47"/>
      <c r="T77" s="47">
        <f>COUNTIF(T8:T38,"i")</f>
        <v>5</v>
      </c>
      <c r="U77" s="47">
        <f t="shared" ref="U77:V77" si="16">COUNTIF(U8:U38,"i")</f>
        <v>7</v>
      </c>
      <c r="V77" s="47">
        <f t="shared" si="16"/>
        <v>10</v>
      </c>
      <c r="W77" s="48"/>
      <c r="X77" s="144"/>
      <c r="Y77" s="47"/>
      <c r="Z77" s="47"/>
      <c r="AA77" s="47">
        <f>COUNTIF(AA8:AA38,"i")</f>
        <v>4</v>
      </c>
      <c r="AB77" s="47">
        <f t="shared" ref="AB77:AC77" si="17">COUNTIF(AB8:AB38,"i")</f>
        <v>7</v>
      </c>
      <c r="AC77" s="47">
        <f t="shared" si="17"/>
        <v>5</v>
      </c>
      <c r="AD77" s="48"/>
      <c r="AE77" s="144"/>
      <c r="AF77" s="47"/>
      <c r="AG77" s="47"/>
      <c r="AH77" s="47">
        <f>COUNTIF(AH8:AH38,"i")</f>
        <v>5</v>
      </c>
      <c r="AI77" s="47">
        <f t="shared" ref="AI77:AJ77" si="18">COUNTIF(AI8:AI38,"i")</f>
        <v>3</v>
      </c>
      <c r="AJ77" s="48">
        <f t="shared" si="18"/>
        <v>10</v>
      </c>
      <c r="AK77" s="47"/>
      <c r="AL77" s="47"/>
      <c r="AM77" s="47"/>
      <c r="AN77" s="47"/>
      <c r="AO77" s="47">
        <f>COUNTIF(AO8:AO38,"i")</f>
        <v>5</v>
      </c>
      <c r="AP77" s="47">
        <f t="shared" ref="AP77:AQ77" si="19">COUNTIF(AP8:AP38,"i")</f>
        <v>9</v>
      </c>
      <c r="AQ77" s="48">
        <f t="shared" si="19"/>
        <v>5</v>
      </c>
      <c r="AS77" s="1"/>
      <c r="AT77" s="1"/>
      <c r="AU77" s="1"/>
      <c r="AV77" s="1"/>
    </row>
    <row r="78" spans="2:48" ht="15" thickBot="1" x14ac:dyDescent="0.4">
      <c r="B78" s="51" t="s">
        <v>161</v>
      </c>
      <c r="C78" s="52"/>
      <c r="D78" s="46"/>
      <c r="E78" s="46"/>
      <c r="F78" s="46">
        <f>COUNTIF(F8:F38,"y")</f>
        <v>5</v>
      </c>
      <c r="G78" s="46">
        <f t="shared" ref="G78:H78" si="20">COUNTIF(G8:G38,"y")</f>
        <v>5</v>
      </c>
      <c r="H78" s="46">
        <f t="shared" si="20"/>
        <v>8</v>
      </c>
      <c r="I78" s="46"/>
      <c r="J78" s="52"/>
      <c r="K78" s="46"/>
      <c r="L78" s="46"/>
      <c r="M78" s="46">
        <f>COUNTIF(M8:M38,"y")</f>
        <v>5</v>
      </c>
      <c r="N78" s="46">
        <f t="shared" ref="N78:O78" si="21">COUNTIF(N8:N38,"y")</f>
        <v>5</v>
      </c>
      <c r="O78" s="46">
        <f t="shared" si="21"/>
        <v>5</v>
      </c>
      <c r="P78" s="49"/>
      <c r="Q78" s="52"/>
      <c r="R78" s="46"/>
      <c r="S78" s="46"/>
      <c r="T78" s="46">
        <f>COUNTIF(T8:T38,"y")</f>
        <v>10</v>
      </c>
      <c r="U78" s="46">
        <f t="shared" ref="U78:V78" si="22">COUNTIF(U8:U38,"y")</f>
        <v>5</v>
      </c>
      <c r="V78" s="46">
        <f t="shared" si="22"/>
        <v>7</v>
      </c>
      <c r="W78" s="49"/>
      <c r="X78" s="52"/>
      <c r="Y78" s="46"/>
      <c r="Z78" s="46"/>
      <c r="AA78" s="46">
        <f>COUNTIF(AA8:AA38,"y")</f>
        <v>5</v>
      </c>
      <c r="AB78" s="46">
        <f t="shared" ref="AB78:AC78" si="23">COUNTIF(AB8:AB38,"y")</f>
        <v>4</v>
      </c>
      <c r="AC78" s="46">
        <f t="shared" si="23"/>
        <v>7</v>
      </c>
      <c r="AD78" s="49"/>
      <c r="AE78" s="52"/>
      <c r="AF78" s="46"/>
      <c r="AG78" s="46"/>
      <c r="AH78" s="46">
        <f>COUNTIF(AH8:AH38,"y")</f>
        <v>10</v>
      </c>
      <c r="AI78" s="46">
        <f t="shared" ref="AI78:AJ78" si="24">COUNTIF(AI8:AI38,"y")</f>
        <v>5</v>
      </c>
      <c r="AJ78" s="49">
        <f t="shared" si="24"/>
        <v>3</v>
      </c>
      <c r="AK78" s="46"/>
      <c r="AL78" s="46"/>
      <c r="AM78" s="46"/>
      <c r="AN78" s="46"/>
      <c r="AO78" s="46">
        <f>COUNTIF(AO8:AO38,"y")</f>
        <v>5</v>
      </c>
      <c r="AP78" s="46">
        <f t="shared" ref="AP78:AQ78" si="25">COUNTIF(AP8:AP38,"y")</f>
        <v>5</v>
      </c>
      <c r="AQ78" s="49">
        <f t="shared" si="25"/>
        <v>9</v>
      </c>
      <c r="AS78" s="1"/>
      <c r="AT78" s="1"/>
      <c r="AU78" s="1"/>
      <c r="AV78" s="1"/>
    </row>
    <row r="79" spans="2:48" x14ac:dyDescent="0.35">
      <c r="B79" s="50" t="s">
        <v>159</v>
      </c>
      <c r="C79" s="47" t="s">
        <v>140</v>
      </c>
      <c r="D79" s="47"/>
      <c r="E79" s="47"/>
      <c r="F79" s="47">
        <f>COUNTIF(F42:F72,"A")</f>
        <v>0</v>
      </c>
      <c r="G79" s="47">
        <f t="shared" ref="G79:H79" si="26">COUNTIF(G42:G72,"A")</f>
        <v>5</v>
      </c>
      <c r="H79" s="47">
        <f t="shared" si="26"/>
        <v>0</v>
      </c>
      <c r="I79" s="47"/>
      <c r="J79" s="144" t="s">
        <v>141</v>
      </c>
      <c r="K79" s="47"/>
      <c r="L79" s="47"/>
      <c r="M79" s="47">
        <f>COUNTIF(M42:M72,"A")</f>
        <v>10</v>
      </c>
      <c r="N79" s="47">
        <f t="shared" ref="N79:O79" si="27">COUNTIF(N42:N72,"A")</f>
        <v>5</v>
      </c>
      <c r="O79" s="47">
        <f t="shared" si="27"/>
        <v>6</v>
      </c>
      <c r="P79" s="48"/>
      <c r="Q79" s="144" t="s">
        <v>142</v>
      </c>
      <c r="R79" s="47"/>
      <c r="S79" s="47"/>
      <c r="T79" s="47">
        <f>COUNTIF(T42:T72,"A")</f>
        <v>4</v>
      </c>
      <c r="U79" s="47">
        <f t="shared" ref="U79:V79" si="28">COUNTIF(U42:U72,"A")</f>
        <v>8</v>
      </c>
      <c r="V79" s="47">
        <f t="shared" si="28"/>
        <v>9</v>
      </c>
      <c r="W79" s="48"/>
      <c r="X79" s="144" t="s">
        <v>143</v>
      </c>
      <c r="Y79" s="47"/>
      <c r="Z79" s="47"/>
      <c r="AA79" s="47">
        <f>COUNTIF(AA42:AA72,"A")</f>
        <v>10</v>
      </c>
      <c r="AB79" s="47">
        <f t="shared" ref="AB79:AC79" si="29">COUNTIF(AB42:AB72,"A")</f>
        <v>7</v>
      </c>
      <c r="AC79" s="47">
        <f t="shared" si="29"/>
        <v>5</v>
      </c>
      <c r="AD79" s="48"/>
      <c r="AE79" s="144" t="s">
        <v>144</v>
      </c>
      <c r="AF79" s="47"/>
      <c r="AG79" s="47"/>
      <c r="AH79" s="47">
        <f>COUNTIF(AH42:AH72,"A")</f>
        <v>5</v>
      </c>
      <c r="AI79" s="47">
        <f t="shared" ref="AI79:AJ79" si="30">COUNTIF(AI42:AI72,"A")</f>
        <v>6</v>
      </c>
      <c r="AJ79" s="48">
        <f t="shared" si="30"/>
        <v>10</v>
      </c>
      <c r="AK79" s="47" t="s">
        <v>145</v>
      </c>
      <c r="AL79" s="47"/>
      <c r="AM79" s="47"/>
      <c r="AN79" s="47"/>
      <c r="AO79" s="47">
        <f>COUNTIF(AO42:AO72,"A")</f>
        <v>5</v>
      </c>
      <c r="AP79" s="47">
        <f t="shared" ref="AP79:AQ79" si="31">COUNTIF(AP42:AP72,"A")</f>
        <v>4</v>
      </c>
      <c r="AQ79" s="48">
        <f t="shared" si="31"/>
        <v>5</v>
      </c>
      <c r="AS79" s="1"/>
      <c r="AT79" s="1"/>
      <c r="AU79" s="1"/>
      <c r="AV79" s="1"/>
    </row>
    <row r="80" spans="2:48" x14ac:dyDescent="0.35">
      <c r="B80" s="50" t="s">
        <v>160</v>
      </c>
      <c r="C80" s="47"/>
      <c r="D80" s="47"/>
      <c r="E80" s="47"/>
      <c r="F80" s="47">
        <f>COUNTIF(F42:F72,"i")</f>
        <v>0</v>
      </c>
      <c r="G80" s="47">
        <f t="shared" ref="G80:H80" si="32">COUNTIF(G42:G72,"i")</f>
        <v>0</v>
      </c>
      <c r="H80" s="47">
        <f t="shared" si="32"/>
        <v>5</v>
      </c>
      <c r="I80" s="47"/>
      <c r="J80" s="144"/>
      <c r="K80" s="47"/>
      <c r="L80" s="47"/>
      <c r="M80" s="47">
        <f>COUNTIF(M42:M72,"i")</f>
        <v>6</v>
      </c>
      <c r="N80" s="47">
        <f t="shared" ref="N80:O80" si="33">COUNTIF(N42:N72,"i")</f>
        <v>10</v>
      </c>
      <c r="O80" s="47">
        <f t="shared" si="33"/>
        <v>5</v>
      </c>
      <c r="P80" s="48"/>
      <c r="Q80" s="144"/>
      <c r="R80" s="47"/>
      <c r="S80" s="47"/>
      <c r="T80" s="47">
        <f>COUNTIF(T42:T72,"i")</f>
        <v>9</v>
      </c>
      <c r="U80" s="47">
        <f t="shared" ref="U80:V80" si="34">COUNTIF(U42:U72,"i")</f>
        <v>4</v>
      </c>
      <c r="V80" s="47">
        <f t="shared" si="34"/>
        <v>8</v>
      </c>
      <c r="W80" s="48"/>
      <c r="X80" s="144"/>
      <c r="Y80" s="47"/>
      <c r="Z80" s="47"/>
      <c r="AA80" s="47">
        <f>COUNTIF(AA42:AA72,"i")</f>
        <v>5</v>
      </c>
      <c r="AB80" s="47">
        <f t="shared" ref="AB80:AC80" si="35">COUNTIF(AB42:AB72,"i")</f>
        <v>10</v>
      </c>
      <c r="AC80" s="47">
        <f t="shared" si="35"/>
        <v>7</v>
      </c>
      <c r="AD80" s="48"/>
      <c r="AE80" s="144"/>
      <c r="AF80" s="47"/>
      <c r="AG80" s="47"/>
      <c r="AH80" s="47">
        <f>COUNTIF(AH42:AH72,"i")</f>
        <v>10</v>
      </c>
      <c r="AI80" s="47">
        <f t="shared" ref="AI80:AJ80" si="36">COUNTIF(AI42:AI72,"i")</f>
        <v>5</v>
      </c>
      <c r="AJ80" s="48">
        <f t="shared" si="36"/>
        <v>6</v>
      </c>
      <c r="AK80" s="47"/>
      <c r="AL80" s="47"/>
      <c r="AM80" s="47"/>
      <c r="AN80" s="47"/>
      <c r="AO80" s="47">
        <f>COUNTIF(AO42:AO72,"i")</f>
        <v>5</v>
      </c>
      <c r="AP80" s="47">
        <f t="shared" ref="AP80:AQ80" si="37">COUNTIF(AP42:AP72,"i")</f>
        <v>5</v>
      </c>
      <c r="AQ80" s="48">
        <f t="shared" si="37"/>
        <v>4</v>
      </c>
      <c r="AS80" s="1"/>
      <c r="AT80" s="1"/>
      <c r="AU80" s="1"/>
      <c r="AV80" s="1"/>
    </row>
    <row r="81" spans="2:48" ht="15" thickBot="1" x14ac:dyDescent="0.4">
      <c r="B81" s="51" t="s">
        <v>161</v>
      </c>
      <c r="C81" s="46"/>
      <c r="D81" s="46"/>
      <c r="E81" s="46"/>
      <c r="F81" s="46">
        <f>COUNTIF(F42:F72,"y")</f>
        <v>5</v>
      </c>
      <c r="G81" s="46">
        <f t="shared" ref="G81:H81" si="38">COUNTIF(G42:G72,"y")</f>
        <v>0</v>
      </c>
      <c r="H81" s="46">
        <f t="shared" si="38"/>
        <v>0</v>
      </c>
      <c r="I81" s="46"/>
      <c r="J81" s="52"/>
      <c r="K81" s="46"/>
      <c r="L81" s="46"/>
      <c r="M81" s="46">
        <f>COUNTIF(M42:M72,"y")</f>
        <v>5</v>
      </c>
      <c r="N81" s="46">
        <f t="shared" ref="N81:O81" si="39">COUNTIF(N42:N72,"y")</f>
        <v>6</v>
      </c>
      <c r="O81" s="46">
        <f t="shared" si="39"/>
        <v>10</v>
      </c>
      <c r="P81" s="49"/>
      <c r="Q81" s="52"/>
      <c r="R81" s="46"/>
      <c r="S81" s="46"/>
      <c r="T81" s="46">
        <f>COUNTIF(T42:T72,"y")</f>
        <v>8</v>
      </c>
      <c r="U81" s="46">
        <f t="shared" ref="U81:V81" si="40">COUNTIF(U42:U72,"y")</f>
        <v>9</v>
      </c>
      <c r="V81" s="46">
        <f t="shared" si="40"/>
        <v>4</v>
      </c>
      <c r="W81" s="49"/>
      <c r="X81" s="52"/>
      <c r="Y81" s="46"/>
      <c r="Z81" s="46"/>
      <c r="AA81" s="46">
        <f>COUNTIF(AA42:AA72,"y")</f>
        <v>7</v>
      </c>
      <c r="AB81" s="46">
        <f t="shared" ref="AB81:AC81" si="41">COUNTIF(AB42:AB72,"y")</f>
        <v>5</v>
      </c>
      <c r="AC81" s="46">
        <f t="shared" si="41"/>
        <v>10</v>
      </c>
      <c r="AD81" s="49"/>
      <c r="AE81" s="52"/>
      <c r="AF81" s="46"/>
      <c r="AG81" s="46"/>
      <c r="AH81" s="46">
        <f>COUNTIF(AH42:AH72,"y")</f>
        <v>6</v>
      </c>
      <c r="AI81" s="46">
        <f t="shared" ref="AI81:AJ81" si="42">COUNTIF(AI42:AI72,"y")</f>
        <v>10</v>
      </c>
      <c r="AJ81" s="49">
        <f t="shared" si="42"/>
        <v>5</v>
      </c>
      <c r="AK81" s="46"/>
      <c r="AL81" s="46"/>
      <c r="AM81" s="46"/>
      <c r="AN81" s="46"/>
      <c r="AO81" s="46">
        <f>COUNTIF(AO42:AO72,"y")</f>
        <v>4</v>
      </c>
      <c r="AP81" s="46">
        <f t="shared" ref="AP81:AQ81" si="43">COUNTIF(AP42:AP72,"y")</f>
        <v>5</v>
      </c>
      <c r="AQ81" s="49">
        <f t="shared" si="43"/>
        <v>5</v>
      </c>
      <c r="AS81" s="1"/>
      <c r="AT81" s="1"/>
      <c r="AU81" s="1"/>
      <c r="AV81" s="1"/>
    </row>
    <row r="82" spans="2:48" x14ac:dyDescent="0.3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S82" s="1"/>
      <c r="AT82" s="1"/>
      <c r="AU82" s="1"/>
      <c r="AV82" s="1"/>
    </row>
    <row r="83" spans="2:48" x14ac:dyDescent="0.3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S83" s="1"/>
      <c r="AT83" s="1"/>
      <c r="AU83" s="1"/>
      <c r="AV83" s="1"/>
    </row>
    <row r="84" spans="2:48" x14ac:dyDescent="0.3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S84" s="1"/>
      <c r="AT84" s="1"/>
      <c r="AU84" s="1"/>
      <c r="AV84" s="1"/>
    </row>
    <row r="85" spans="2:48" x14ac:dyDescent="0.3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S85" s="1"/>
      <c r="AT85" s="1"/>
      <c r="AU85" s="1"/>
      <c r="AV85" s="1"/>
    </row>
    <row r="86" spans="2:48" x14ac:dyDescent="0.3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S86" s="1"/>
      <c r="AT86" s="1"/>
      <c r="AU86" s="1"/>
      <c r="AV86" s="1"/>
    </row>
    <row r="87" spans="2:48" x14ac:dyDescent="0.3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S87" s="1"/>
      <c r="AT87" s="1"/>
      <c r="AU87" s="1"/>
      <c r="AV87" s="1"/>
    </row>
    <row r="88" spans="2:48" x14ac:dyDescent="0.3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S88" s="1"/>
      <c r="AT88" s="1"/>
      <c r="AU88" s="1"/>
      <c r="AV88" s="1"/>
    </row>
    <row r="89" spans="2:48" x14ac:dyDescent="0.3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S89" s="1"/>
      <c r="AT89" s="1"/>
      <c r="AU89" s="1"/>
      <c r="AV89" s="1"/>
    </row>
    <row r="90" spans="2:48" x14ac:dyDescent="0.3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S90" s="1"/>
      <c r="AT90" s="1"/>
      <c r="AU90" s="1"/>
      <c r="AV90" s="1"/>
    </row>
    <row r="91" spans="2:48" x14ac:dyDescent="0.3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S91" s="1"/>
      <c r="AT91" s="1"/>
      <c r="AU91" s="1"/>
      <c r="AV91" s="1"/>
    </row>
    <row r="92" spans="2:48" x14ac:dyDescent="0.3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S92" s="1"/>
      <c r="AT92" s="1"/>
      <c r="AU92" s="1"/>
      <c r="AV92" s="1"/>
    </row>
    <row r="93" spans="2:48" x14ac:dyDescent="0.3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S93" s="1"/>
      <c r="AT93" s="1"/>
      <c r="AU93" s="1"/>
      <c r="AV93" s="1"/>
    </row>
    <row r="94" spans="2:48" x14ac:dyDescent="0.3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S94" s="1"/>
      <c r="AT94" s="1"/>
      <c r="AU94" s="1"/>
      <c r="AV94" s="1"/>
    </row>
    <row r="95" spans="2:48" x14ac:dyDescent="0.3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S95" s="1"/>
      <c r="AT95" s="1"/>
      <c r="AU95" s="1"/>
      <c r="AV95" s="1"/>
    </row>
    <row r="96" spans="2:48" x14ac:dyDescent="0.3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S96" s="1"/>
      <c r="AT96" s="1"/>
      <c r="AU96" s="1"/>
      <c r="AV96" s="1"/>
    </row>
    <row r="97" spans="3:48" x14ac:dyDescent="0.3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S97" s="1"/>
      <c r="AT97" s="1"/>
      <c r="AU97" s="1"/>
      <c r="AV97" s="1"/>
    </row>
    <row r="98" spans="3:48" x14ac:dyDescent="0.3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S98" s="1"/>
      <c r="AT98" s="1"/>
      <c r="AU98" s="1"/>
      <c r="AV98" s="1"/>
    </row>
    <row r="99" spans="3:48" x14ac:dyDescent="0.3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S99" s="1"/>
      <c r="AT99" s="1"/>
      <c r="AU99" s="1"/>
      <c r="AV99" s="1"/>
    </row>
    <row r="100" spans="3:48" x14ac:dyDescent="0.3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S100" s="1"/>
      <c r="AT100" s="1"/>
      <c r="AU100" s="1"/>
      <c r="AV100" s="1"/>
    </row>
    <row r="101" spans="3:48" x14ac:dyDescent="0.3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S101" s="1"/>
      <c r="AT101" s="1"/>
      <c r="AU101" s="1"/>
      <c r="AV101" s="1"/>
    </row>
    <row r="102" spans="3:48" x14ac:dyDescent="0.3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S102" s="1"/>
      <c r="AT102" s="1"/>
      <c r="AU102" s="1"/>
      <c r="AV102" s="1"/>
    </row>
    <row r="103" spans="3:48" x14ac:dyDescent="0.3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S103" s="1"/>
      <c r="AT103" s="1"/>
      <c r="AU103" s="1"/>
      <c r="AV103" s="1"/>
    </row>
    <row r="104" spans="3:48" x14ac:dyDescent="0.3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S104" s="1"/>
      <c r="AT104" s="1"/>
      <c r="AU104" s="1"/>
      <c r="AV104" s="1"/>
    </row>
    <row r="105" spans="3:48" x14ac:dyDescent="0.3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S105" s="1"/>
      <c r="AT105" s="1"/>
      <c r="AU105" s="1"/>
      <c r="AV105" s="1"/>
    </row>
    <row r="106" spans="3:48" x14ac:dyDescent="0.3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S106" s="1"/>
      <c r="AT106" s="1"/>
      <c r="AU106" s="1"/>
      <c r="AV106" s="1"/>
    </row>
    <row r="107" spans="3:48" x14ac:dyDescent="0.3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S107" s="1"/>
      <c r="AT107" s="1"/>
      <c r="AU107" s="1"/>
      <c r="AV107" s="1"/>
    </row>
    <row r="108" spans="3:48" x14ac:dyDescent="0.3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S108" s="1"/>
      <c r="AT108" s="1"/>
      <c r="AU108" s="1"/>
      <c r="AV108" s="1"/>
    </row>
    <row r="109" spans="3:48" x14ac:dyDescent="0.3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S109" s="1"/>
      <c r="AT109" s="1"/>
      <c r="AU109" s="1"/>
      <c r="AV109" s="1"/>
    </row>
    <row r="110" spans="3:48" x14ac:dyDescent="0.3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S110" s="1"/>
      <c r="AT110" s="1"/>
      <c r="AU110" s="1"/>
      <c r="AV110" s="1"/>
    </row>
    <row r="111" spans="3:48" x14ac:dyDescent="0.3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S111" s="1"/>
      <c r="AT111" s="1"/>
      <c r="AU111" s="1"/>
      <c r="AV111" s="1"/>
    </row>
    <row r="112" spans="3:48" x14ac:dyDescent="0.3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S112" s="1"/>
      <c r="AT112" s="1"/>
      <c r="AU112" s="1"/>
      <c r="AV112" s="1"/>
    </row>
    <row r="113" spans="3:48" x14ac:dyDescent="0.3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S113" s="1"/>
      <c r="AT113" s="1"/>
      <c r="AU113" s="1"/>
      <c r="AV113" s="1"/>
    </row>
    <row r="114" spans="3:48" x14ac:dyDescent="0.3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S114" s="1"/>
      <c r="AT114" s="1"/>
      <c r="AU114" s="1"/>
      <c r="AV114" s="1"/>
    </row>
    <row r="115" spans="3:48" x14ac:dyDescent="0.3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S115" s="1"/>
      <c r="AT115" s="1"/>
      <c r="AU115" s="1"/>
      <c r="AV115" s="1"/>
    </row>
    <row r="116" spans="3:48" x14ac:dyDescent="0.3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S116" s="1"/>
      <c r="AT116" s="1"/>
      <c r="AU116" s="1"/>
      <c r="AV116" s="1"/>
    </row>
    <row r="117" spans="3:48" x14ac:dyDescent="0.3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S117" s="1"/>
      <c r="AT117" s="1"/>
      <c r="AU117" s="1"/>
      <c r="AV117" s="1"/>
    </row>
    <row r="118" spans="3:48" x14ac:dyDescent="0.3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S118" s="1"/>
      <c r="AT118" s="1"/>
      <c r="AU118" s="1"/>
      <c r="AV118" s="1"/>
    </row>
    <row r="119" spans="3:48" x14ac:dyDescent="0.35">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S119" s="1"/>
      <c r="AT119" s="1"/>
      <c r="AU119" s="1"/>
      <c r="AV119" s="1"/>
    </row>
    <row r="120" spans="3:48" x14ac:dyDescent="0.35">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S120" s="1"/>
      <c r="AT120" s="1"/>
      <c r="AU120" s="1"/>
      <c r="AV120" s="1"/>
    </row>
    <row r="121" spans="3:48" x14ac:dyDescent="0.35">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S121" s="1"/>
      <c r="AT121" s="1"/>
      <c r="AU121" s="1"/>
      <c r="AV121" s="1"/>
    </row>
    <row r="122" spans="3:48" x14ac:dyDescent="0.35">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S122" s="1"/>
      <c r="AT122" s="1"/>
      <c r="AU122" s="1"/>
      <c r="AV122" s="1"/>
    </row>
    <row r="123" spans="3:48" x14ac:dyDescent="0.35">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S123" s="1"/>
      <c r="AT123" s="1"/>
      <c r="AU123" s="1"/>
      <c r="AV123" s="1"/>
    </row>
    <row r="124" spans="3:48" x14ac:dyDescent="0.35">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S124" s="1"/>
      <c r="AT124" s="1"/>
      <c r="AU124" s="1"/>
      <c r="AV124" s="1"/>
    </row>
    <row r="125" spans="3:48" x14ac:dyDescent="0.35">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S125" s="1"/>
      <c r="AT125" s="1"/>
      <c r="AU125" s="1"/>
      <c r="AV125" s="1"/>
    </row>
    <row r="126" spans="3:48" x14ac:dyDescent="0.35">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S126" s="1"/>
      <c r="AT126" s="1"/>
      <c r="AU126" s="1"/>
      <c r="AV126" s="1"/>
    </row>
    <row r="127" spans="3:48" x14ac:dyDescent="0.3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S127" s="1"/>
      <c r="AT127" s="1"/>
      <c r="AU127" s="1"/>
      <c r="AV127" s="1"/>
    </row>
    <row r="128" spans="3:48" x14ac:dyDescent="0.35">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S128" s="1"/>
      <c r="AT128" s="1"/>
      <c r="AU128" s="1"/>
      <c r="AV128" s="1"/>
    </row>
    <row r="129" spans="3:48" x14ac:dyDescent="0.35">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S129" s="1"/>
      <c r="AT129" s="1"/>
      <c r="AU129" s="1"/>
      <c r="AV129" s="1"/>
    </row>
    <row r="130" spans="3:48" x14ac:dyDescent="0.3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S130" s="1"/>
      <c r="AT130" s="1"/>
      <c r="AU130" s="1"/>
      <c r="AV130" s="1"/>
    </row>
    <row r="131" spans="3:48" x14ac:dyDescent="0.3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S131" s="1"/>
      <c r="AT131" s="1"/>
      <c r="AU131" s="1"/>
      <c r="AV131" s="1"/>
    </row>
    <row r="132" spans="3:48" x14ac:dyDescent="0.3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S132" s="1"/>
      <c r="AT132" s="1"/>
      <c r="AU132" s="1"/>
      <c r="AV132" s="1"/>
    </row>
    <row r="133" spans="3:48" x14ac:dyDescent="0.35">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S133" s="1"/>
      <c r="AT133" s="1"/>
      <c r="AU133" s="1"/>
      <c r="AV133" s="1"/>
    </row>
    <row r="134" spans="3:48" x14ac:dyDescent="0.35">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S134" s="1"/>
      <c r="AT134" s="1"/>
      <c r="AU134" s="1"/>
      <c r="AV134" s="1"/>
    </row>
    <row r="135" spans="3:48" x14ac:dyDescent="0.35">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S135" s="1"/>
      <c r="AT135" s="1"/>
      <c r="AU135" s="1"/>
      <c r="AV135" s="1"/>
    </row>
    <row r="136" spans="3:48" x14ac:dyDescent="0.35">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S136" s="1"/>
      <c r="AT136" s="1"/>
      <c r="AU136" s="1"/>
      <c r="AV136" s="1"/>
    </row>
    <row r="137" spans="3:48" x14ac:dyDescent="0.35">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S137" s="1"/>
      <c r="AT137" s="1"/>
      <c r="AU137" s="1"/>
      <c r="AV137" s="1"/>
    </row>
    <row r="138" spans="3:48" x14ac:dyDescent="0.35">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S138" s="1"/>
      <c r="AT138" s="1"/>
      <c r="AU138" s="1"/>
      <c r="AV138" s="1"/>
    </row>
    <row r="139" spans="3:48" x14ac:dyDescent="0.35">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S139" s="1"/>
      <c r="AT139" s="1"/>
      <c r="AU139" s="1"/>
      <c r="AV139" s="1"/>
    </row>
    <row r="140" spans="3:48" x14ac:dyDescent="0.3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S140" s="1"/>
      <c r="AT140" s="1"/>
      <c r="AU140" s="1"/>
      <c r="AV140" s="1"/>
    </row>
    <row r="141" spans="3:48" x14ac:dyDescent="0.35">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S141" s="1"/>
      <c r="AT141" s="1"/>
      <c r="AU141" s="1"/>
      <c r="AV141" s="1"/>
    </row>
    <row r="142" spans="3:48" x14ac:dyDescent="0.35">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S142" s="1"/>
      <c r="AT142" s="1"/>
      <c r="AU142" s="1"/>
      <c r="AV142" s="1"/>
    </row>
    <row r="143" spans="3:48" x14ac:dyDescent="0.35">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S143" s="1"/>
      <c r="AT143" s="1"/>
      <c r="AU143" s="1"/>
      <c r="AV143" s="1"/>
    </row>
    <row r="144" spans="3:48" x14ac:dyDescent="0.35">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S144" s="1"/>
      <c r="AT144" s="1"/>
      <c r="AU144" s="1"/>
      <c r="AV144" s="1"/>
    </row>
    <row r="145" spans="3:48" x14ac:dyDescent="0.35">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S145" s="1"/>
      <c r="AT145" s="1"/>
      <c r="AU145" s="1"/>
      <c r="AV145" s="1"/>
    </row>
    <row r="146" spans="3:48" x14ac:dyDescent="0.35">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S146" s="1"/>
      <c r="AT146" s="1"/>
      <c r="AU146" s="1"/>
      <c r="AV146" s="1"/>
    </row>
    <row r="147" spans="3:48" x14ac:dyDescent="0.35">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S147" s="1"/>
      <c r="AT147" s="1"/>
      <c r="AU147" s="1"/>
      <c r="AV147" s="1"/>
    </row>
    <row r="148" spans="3:48" x14ac:dyDescent="0.35">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S148" s="1"/>
      <c r="AT148" s="1"/>
      <c r="AU148" s="1"/>
      <c r="AV148" s="1"/>
    </row>
  </sheetData>
  <mergeCells count="14">
    <mergeCell ref="AS3:AV4"/>
    <mergeCell ref="C40:H40"/>
    <mergeCell ref="J40:O40"/>
    <mergeCell ref="Q40:V40"/>
    <mergeCell ref="X40:AC40"/>
    <mergeCell ref="AE40:AJ40"/>
    <mergeCell ref="AL40:AQ40"/>
    <mergeCell ref="C3:AQ4"/>
    <mergeCell ref="C6:H6"/>
    <mergeCell ref="J6:O6"/>
    <mergeCell ref="Q6:V6"/>
    <mergeCell ref="X6:AC6"/>
    <mergeCell ref="AE6:AJ6"/>
    <mergeCell ref="AL6:AQ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E38B-9F54-48ED-9627-435C8871E441}">
  <dimension ref="A1:BP97"/>
  <sheetViews>
    <sheetView zoomScale="85" zoomScaleNormal="85" workbookViewId="0">
      <selection activeCell="AY26" sqref="AY26"/>
    </sheetView>
  </sheetViews>
  <sheetFormatPr defaultColWidth="9.1796875" defaultRowHeight="14.5" x14ac:dyDescent="0.35"/>
  <cols>
    <col min="1" max="2" width="9.1796875" style="1"/>
    <col min="3" max="3" width="4" bestFit="1" customWidth="1"/>
    <col min="4" max="4" width="2.1796875" bestFit="1" customWidth="1"/>
    <col min="5" max="5" width="5.453125" customWidth="1"/>
    <col min="6" max="9" width="4" bestFit="1" customWidth="1"/>
    <col min="10" max="10" width="2" customWidth="1"/>
    <col min="11" max="11" width="4" bestFit="1" customWidth="1"/>
    <col min="12" max="12" width="2.1796875" bestFit="1" customWidth="1"/>
    <col min="13" max="13" width="3.7265625" bestFit="1" customWidth="1"/>
    <col min="14" max="17" width="3" customWidth="1"/>
    <col min="18" max="18" width="2" customWidth="1"/>
    <col min="19" max="19" width="4" bestFit="1" customWidth="1"/>
    <col min="20" max="20" width="2.1796875" bestFit="1" customWidth="1"/>
    <col min="21" max="21" width="3.7265625" bestFit="1" customWidth="1"/>
    <col min="22" max="25" width="3" customWidth="1"/>
    <col min="26" max="26" width="2" customWidth="1"/>
    <col min="27" max="27" width="4" bestFit="1" customWidth="1"/>
    <col min="28" max="28" width="2.1796875" bestFit="1" customWidth="1"/>
    <col min="29" max="29" width="3.7265625" bestFit="1" customWidth="1"/>
    <col min="30" max="33" width="3" customWidth="1"/>
    <col min="34" max="34" width="2" customWidth="1"/>
    <col min="35" max="35" width="4" bestFit="1" customWidth="1"/>
    <col min="36" max="36" width="2.1796875" bestFit="1" customWidth="1"/>
    <col min="37" max="37" width="3.7265625" bestFit="1" customWidth="1"/>
    <col min="38" max="41" width="3" customWidth="1"/>
    <col min="42" max="42" width="2" customWidth="1"/>
    <col min="43" max="43" width="4" bestFit="1" customWidth="1"/>
    <col min="44" max="44" width="2.1796875" bestFit="1" customWidth="1"/>
    <col min="45" max="45" width="3.7265625" bestFit="1" customWidth="1"/>
    <col min="46" max="46" width="3.6328125" customWidth="1"/>
    <col min="47" max="49" width="3" customWidth="1"/>
    <col min="50" max="50" width="9.1796875" style="1"/>
    <col min="51" max="51" width="26.26953125" bestFit="1" customWidth="1"/>
    <col min="52" max="52" width="12.54296875" customWidth="1"/>
    <col min="53" max="55" width="10.7265625" customWidth="1"/>
    <col min="57" max="68" width="9.1796875" style="1"/>
  </cols>
  <sheetData>
    <row r="1" spans="1:68" x14ac:dyDescent="0.3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Y1" s="1"/>
      <c r="AZ1" s="1"/>
      <c r="BA1" s="1"/>
      <c r="BB1" s="1"/>
      <c r="BC1" s="1"/>
      <c r="BD1" s="1"/>
    </row>
    <row r="2" spans="1:68" ht="42" customHeight="1" x14ac:dyDescent="0.35">
      <c r="C2" s="438" t="s">
        <v>208</v>
      </c>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Y2" s="447" t="s">
        <v>177</v>
      </c>
      <c r="AZ2" s="447"/>
      <c r="BA2" s="447"/>
      <c r="BB2" s="447"/>
      <c r="BC2" s="447"/>
      <c r="BD2" s="150"/>
    </row>
    <row r="3" spans="1:68" ht="15.75" customHeight="1" x14ac:dyDescent="0.35">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Y3" s="448"/>
      <c r="AZ3" s="448"/>
      <c r="BA3" s="448"/>
      <c r="BB3" s="448"/>
      <c r="BC3" s="448"/>
    </row>
    <row r="4" spans="1:68" ht="16" thickBot="1" x14ac:dyDescent="0.4">
      <c r="C4" s="1"/>
      <c r="D4" s="232"/>
      <c r="E4" s="233"/>
      <c r="F4" s="233"/>
      <c r="G4" s="233"/>
      <c r="H4" s="233"/>
      <c r="I4" s="233"/>
      <c r="J4" s="233"/>
      <c r="K4" s="1"/>
      <c r="L4" s="232"/>
      <c r="M4" s="233"/>
      <c r="N4" s="233"/>
      <c r="O4" s="233"/>
      <c r="P4" s="233"/>
      <c r="Q4" s="233"/>
      <c r="R4" s="233"/>
      <c r="S4" s="1"/>
      <c r="T4" s="232"/>
      <c r="U4" s="233"/>
      <c r="V4" s="233"/>
      <c r="W4" s="233"/>
      <c r="X4" s="233"/>
      <c r="Y4" s="233"/>
      <c r="Z4" s="233"/>
      <c r="AA4" s="1"/>
      <c r="AB4" s="232"/>
      <c r="AC4" s="233"/>
      <c r="AD4" s="233"/>
      <c r="AE4" s="233"/>
      <c r="AF4" s="233"/>
      <c r="AG4" s="233"/>
      <c r="AH4" s="233"/>
      <c r="AI4" s="1"/>
      <c r="AJ4" s="232"/>
      <c r="AK4" s="233"/>
      <c r="AL4" s="233"/>
      <c r="AM4" s="233"/>
      <c r="AN4" s="233"/>
      <c r="AO4" s="233"/>
      <c r="AP4" s="233"/>
      <c r="AQ4" s="1"/>
      <c r="AR4" s="232"/>
      <c r="AS4" s="233"/>
      <c r="AT4" s="233"/>
      <c r="AU4" s="233"/>
      <c r="AV4" s="233"/>
      <c r="AW4" s="233"/>
      <c r="AY4" s="1"/>
      <c r="AZ4" s="1"/>
      <c r="BA4" s="1"/>
      <c r="BB4" s="1"/>
      <c r="BC4" s="1"/>
      <c r="BD4" s="1"/>
    </row>
    <row r="5" spans="1:68" ht="15" customHeight="1" x14ac:dyDescent="0.35">
      <c r="C5" s="433" t="s">
        <v>116</v>
      </c>
      <c r="D5" s="434"/>
      <c r="E5" s="434"/>
      <c r="F5" s="434"/>
      <c r="G5" s="434"/>
      <c r="H5" s="434"/>
      <c r="I5" s="435"/>
      <c r="J5" s="233"/>
      <c r="K5" s="433" t="s">
        <v>117</v>
      </c>
      <c r="L5" s="434"/>
      <c r="M5" s="434"/>
      <c r="N5" s="434"/>
      <c r="O5" s="434"/>
      <c r="P5" s="434"/>
      <c r="Q5" s="435"/>
      <c r="R5" s="233"/>
      <c r="S5" s="433" t="s">
        <v>118</v>
      </c>
      <c r="T5" s="434"/>
      <c r="U5" s="434"/>
      <c r="V5" s="434"/>
      <c r="W5" s="434"/>
      <c r="X5" s="434"/>
      <c r="Y5" s="435"/>
      <c r="Z5" s="233"/>
      <c r="AA5" s="433" t="s">
        <v>119</v>
      </c>
      <c r="AB5" s="434"/>
      <c r="AC5" s="434"/>
      <c r="AD5" s="434"/>
      <c r="AE5" s="434"/>
      <c r="AF5" s="434"/>
      <c r="AG5" s="435"/>
      <c r="AH5" s="233"/>
      <c r="AI5" s="433" t="s">
        <v>120</v>
      </c>
      <c r="AJ5" s="434"/>
      <c r="AK5" s="434"/>
      <c r="AL5" s="434"/>
      <c r="AM5" s="434"/>
      <c r="AN5" s="434"/>
      <c r="AO5" s="435"/>
      <c r="AP5" s="233"/>
      <c r="AQ5" s="433" t="s">
        <v>121</v>
      </c>
      <c r="AR5" s="434"/>
      <c r="AS5" s="434"/>
      <c r="AT5" s="434"/>
      <c r="AU5" s="434"/>
      <c r="AV5" s="434"/>
      <c r="AW5" s="435"/>
      <c r="AY5" s="118"/>
      <c r="AZ5" s="234" t="s">
        <v>107</v>
      </c>
      <c r="BA5" s="234" t="s">
        <v>110</v>
      </c>
      <c r="BB5" s="234" t="s">
        <v>111</v>
      </c>
      <c r="BC5" s="234" t="s">
        <v>112</v>
      </c>
      <c r="BD5" s="1"/>
    </row>
    <row r="6" spans="1:68" s="32" customFormat="1" ht="16" thickBot="1" x14ac:dyDescent="0.4">
      <c r="A6" s="155"/>
      <c r="B6" s="155"/>
      <c r="C6" s="311"/>
      <c r="D6" s="29"/>
      <c r="E6" s="312"/>
      <c r="F6" s="256" t="s">
        <v>122</v>
      </c>
      <c r="G6" s="256" t="s">
        <v>123</v>
      </c>
      <c r="H6" s="256" t="s">
        <v>124</v>
      </c>
      <c r="I6" s="257" t="s">
        <v>125</v>
      </c>
      <c r="J6" s="155"/>
      <c r="K6" s="316"/>
      <c r="L6" s="317"/>
      <c r="M6" s="312"/>
      <c r="N6" s="256" t="s">
        <v>122</v>
      </c>
      <c r="O6" s="256" t="s">
        <v>123</v>
      </c>
      <c r="P6" s="256" t="s">
        <v>124</v>
      </c>
      <c r="Q6" s="257" t="s">
        <v>125</v>
      </c>
      <c r="R6" s="155"/>
      <c r="S6" s="316"/>
      <c r="T6" s="317"/>
      <c r="U6" s="312"/>
      <c r="V6" s="256" t="s">
        <v>122</v>
      </c>
      <c r="W6" s="256" t="s">
        <v>123</v>
      </c>
      <c r="X6" s="256" t="s">
        <v>124</v>
      </c>
      <c r="Y6" s="257" t="s">
        <v>125</v>
      </c>
      <c r="Z6" s="155"/>
      <c r="AA6" s="311"/>
      <c r="AB6" s="29"/>
      <c r="AC6" s="312"/>
      <c r="AD6" s="256" t="s">
        <v>122</v>
      </c>
      <c r="AE6" s="256" t="s">
        <v>123</v>
      </c>
      <c r="AF6" s="256" t="s">
        <v>124</v>
      </c>
      <c r="AG6" s="257" t="s">
        <v>125</v>
      </c>
      <c r="AH6" s="155"/>
      <c r="AI6" s="311"/>
      <c r="AJ6" s="29"/>
      <c r="AK6" s="312"/>
      <c r="AL6" s="256" t="s">
        <v>122</v>
      </c>
      <c r="AM6" s="256" t="s">
        <v>123</v>
      </c>
      <c r="AN6" s="256" t="s">
        <v>124</v>
      </c>
      <c r="AO6" s="257" t="s">
        <v>125</v>
      </c>
      <c r="AP6" s="155"/>
      <c r="AQ6" s="311"/>
      <c r="AR6" s="29"/>
      <c r="AS6" s="312"/>
      <c r="AT6" s="256" t="s">
        <v>122</v>
      </c>
      <c r="AU6" s="256" t="s">
        <v>123</v>
      </c>
      <c r="AV6" s="256" t="s">
        <v>124</v>
      </c>
      <c r="AW6" s="257" t="s">
        <v>125</v>
      </c>
      <c r="AX6" s="155"/>
      <c r="AY6" s="235"/>
      <c r="AZ6" s="235"/>
      <c r="BA6" s="235"/>
      <c r="BB6" s="235"/>
      <c r="BC6" s="235"/>
      <c r="BD6" s="155"/>
      <c r="BE6" s="155"/>
      <c r="BF6" s="155"/>
      <c r="BG6" s="155"/>
      <c r="BH6" s="155"/>
      <c r="BI6" s="155"/>
      <c r="BJ6" s="155"/>
      <c r="BK6" s="155"/>
      <c r="BL6" s="155"/>
      <c r="BM6" s="155"/>
      <c r="BN6" s="155"/>
      <c r="BO6" s="155"/>
      <c r="BP6" s="155"/>
    </row>
    <row r="7" spans="1:68" ht="15.5" x14ac:dyDescent="0.35">
      <c r="C7" s="330">
        <v>40909</v>
      </c>
      <c r="D7" s="331"/>
      <c r="E7" s="332" t="s">
        <v>153</v>
      </c>
      <c r="F7" s="359" t="s">
        <v>200</v>
      </c>
      <c r="G7" s="359" t="s">
        <v>200</v>
      </c>
      <c r="H7" s="359" t="s">
        <v>200</v>
      </c>
      <c r="I7" s="340" t="s">
        <v>200</v>
      </c>
      <c r="J7" s="233"/>
      <c r="K7" s="313">
        <v>40940</v>
      </c>
      <c r="L7" s="314"/>
      <c r="M7" s="315" t="s">
        <v>146</v>
      </c>
      <c r="N7" s="307"/>
      <c r="O7" s="307"/>
      <c r="P7" s="307"/>
      <c r="Q7" s="244"/>
      <c r="R7" s="233"/>
      <c r="S7" s="313">
        <v>40969</v>
      </c>
      <c r="T7" s="314"/>
      <c r="U7" s="315" t="s">
        <v>146</v>
      </c>
      <c r="V7" s="307"/>
      <c r="W7" s="307"/>
      <c r="X7" s="307"/>
      <c r="Y7" s="244"/>
      <c r="Z7" s="233"/>
      <c r="AA7" s="284">
        <v>41000</v>
      </c>
      <c r="AB7" s="285"/>
      <c r="AC7" s="309" t="s">
        <v>150</v>
      </c>
      <c r="AD7" s="370"/>
      <c r="AE7" s="370" t="s">
        <v>149</v>
      </c>
      <c r="AF7" s="370" t="s">
        <v>201</v>
      </c>
      <c r="AG7" s="287" t="s">
        <v>147</v>
      </c>
      <c r="AH7" s="233"/>
      <c r="AI7" s="330">
        <v>41030</v>
      </c>
      <c r="AJ7" s="331"/>
      <c r="AK7" s="332" t="s">
        <v>156</v>
      </c>
      <c r="AL7" s="359" t="s">
        <v>200</v>
      </c>
      <c r="AM7" s="359" t="s">
        <v>200</v>
      </c>
      <c r="AN7" s="359" t="s">
        <v>200</v>
      </c>
      <c r="AO7" s="340" t="s">
        <v>200</v>
      </c>
      <c r="AP7" s="233"/>
      <c r="AQ7" s="284">
        <v>41061</v>
      </c>
      <c r="AR7" s="285"/>
      <c r="AS7" s="309" t="s">
        <v>152</v>
      </c>
      <c r="AT7" s="370" t="s">
        <v>201</v>
      </c>
      <c r="AU7" s="370" t="s">
        <v>147</v>
      </c>
      <c r="AV7" s="236"/>
      <c r="AW7" s="287" t="s">
        <v>149</v>
      </c>
      <c r="AY7" s="118" t="s">
        <v>165</v>
      </c>
      <c r="AZ7" s="28">
        <f>(F75+N75+V75+AD75+AL75+AT75+F78+N78+V78+AD78+AL78+AT78)*8</f>
        <v>544</v>
      </c>
      <c r="BA7" s="28">
        <f t="shared" ref="BA7" si="0">(G75+O75+W75+AE75+AM75+AU75+G78+O78+W78+AE78+AM78+AU78)*8</f>
        <v>528</v>
      </c>
      <c r="BB7" s="28">
        <f>(H75+P75+X75+AF75+AN75+AV75+H78+P78+X78+AF78+AN78+AV78)*8</f>
        <v>544</v>
      </c>
      <c r="BC7" s="28">
        <f>(I75+Q75+Y75+AG75+AO75+AW75+I78+Q78+Y78+AG78+AO78+AW78)*8</f>
        <v>576</v>
      </c>
      <c r="BD7" s="1"/>
    </row>
    <row r="8" spans="1:68" ht="15.5" x14ac:dyDescent="0.35">
      <c r="C8" s="290">
        <v>40910</v>
      </c>
      <c r="D8" s="291"/>
      <c r="E8" s="118" t="s">
        <v>156</v>
      </c>
      <c r="F8" s="328" t="s">
        <v>201</v>
      </c>
      <c r="G8" s="236" t="s">
        <v>147</v>
      </c>
      <c r="H8" s="236"/>
      <c r="I8" s="292" t="s">
        <v>149</v>
      </c>
      <c r="J8" s="233"/>
      <c r="K8" s="290">
        <v>40941</v>
      </c>
      <c r="L8" s="291"/>
      <c r="M8" s="118" t="s">
        <v>152</v>
      </c>
      <c r="N8" s="236" t="s">
        <v>149</v>
      </c>
      <c r="O8" s="236" t="s">
        <v>201</v>
      </c>
      <c r="P8" s="236" t="s">
        <v>147</v>
      </c>
      <c r="Q8" s="292"/>
      <c r="R8" s="233"/>
      <c r="S8" s="290">
        <v>40970</v>
      </c>
      <c r="T8" s="291"/>
      <c r="U8" s="118" t="s">
        <v>152</v>
      </c>
      <c r="V8" s="236" t="s">
        <v>149</v>
      </c>
      <c r="W8" s="236" t="s">
        <v>201</v>
      </c>
      <c r="X8" s="236" t="s">
        <v>147</v>
      </c>
      <c r="Y8" s="292"/>
      <c r="Z8" s="233"/>
      <c r="AA8" s="290">
        <v>41001</v>
      </c>
      <c r="AB8" s="291"/>
      <c r="AC8" s="118" t="s">
        <v>153</v>
      </c>
      <c r="AD8" s="236"/>
      <c r="AE8" s="236" t="s">
        <v>149</v>
      </c>
      <c r="AF8" s="236" t="s">
        <v>201</v>
      </c>
      <c r="AG8" s="292" t="s">
        <v>147</v>
      </c>
      <c r="AH8" s="233"/>
      <c r="AI8" s="290">
        <v>41031</v>
      </c>
      <c r="AJ8" s="291"/>
      <c r="AK8" s="118" t="s">
        <v>151</v>
      </c>
      <c r="AL8" s="236" t="s">
        <v>147</v>
      </c>
      <c r="AM8" s="236"/>
      <c r="AN8" s="236" t="s">
        <v>149</v>
      </c>
      <c r="AO8" s="292" t="s">
        <v>201</v>
      </c>
      <c r="AP8" s="233"/>
      <c r="AQ8" s="290">
        <v>41062</v>
      </c>
      <c r="AR8" s="291"/>
      <c r="AS8" s="118" t="s">
        <v>155</v>
      </c>
      <c r="AT8" s="236" t="s">
        <v>201</v>
      </c>
      <c r="AU8" s="236" t="s">
        <v>147</v>
      </c>
      <c r="AV8" s="236"/>
      <c r="AW8" s="292" t="s">
        <v>149</v>
      </c>
      <c r="AY8" s="118" t="s">
        <v>160</v>
      </c>
      <c r="AZ8" s="28">
        <f>(F76+N76+V76+AD76+AL76+AT76+F79+N79+V79+AD79+AL79+AT79)*8</f>
        <v>528</v>
      </c>
      <c r="BA8" s="28">
        <f t="shared" ref="BA8:BC8" si="1">(G76+O76+W76+AE76+AM76+AU76+G79+O79+W79+AE79+AM79+AU79)*8</f>
        <v>544</v>
      </c>
      <c r="BB8" s="28">
        <f t="shared" si="1"/>
        <v>576</v>
      </c>
      <c r="BC8" s="28">
        <f t="shared" si="1"/>
        <v>544</v>
      </c>
      <c r="BD8" s="1"/>
    </row>
    <row r="9" spans="1:68" ht="15.5" x14ac:dyDescent="0.35">
      <c r="C9" s="290">
        <v>40911</v>
      </c>
      <c r="D9" s="291"/>
      <c r="E9" s="118" t="s">
        <v>151</v>
      </c>
      <c r="F9" s="236" t="s">
        <v>201</v>
      </c>
      <c r="G9" s="236" t="s">
        <v>147</v>
      </c>
      <c r="I9" s="292" t="s">
        <v>149</v>
      </c>
      <c r="J9" s="233"/>
      <c r="K9" s="290">
        <v>40942</v>
      </c>
      <c r="L9" s="291"/>
      <c r="M9" s="118" t="s">
        <v>155</v>
      </c>
      <c r="N9" s="236" t="s">
        <v>149</v>
      </c>
      <c r="O9" s="236" t="s">
        <v>201</v>
      </c>
      <c r="P9" s="236" t="s">
        <v>147</v>
      </c>
      <c r="Q9" s="292"/>
      <c r="R9" s="233"/>
      <c r="S9" s="290">
        <v>40971</v>
      </c>
      <c r="T9" s="291"/>
      <c r="U9" s="118" t="s">
        <v>155</v>
      </c>
      <c r="V9" s="236" t="s">
        <v>149</v>
      </c>
      <c r="W9" s="236" t="s">
        <v>201</v>
      </c>
      <c r="X9" s="236" t="s">
        <v>147</v>
      </c>
      <c r="Y9" s="292"/>
      <c r="Z9" s="233"/>
      <c r="AA9" s="335">
        <v>41002</v>
      </c>
      <c r="AB9" s="336"/>
      <c r="AC9" s="329" t="s">
        <v>156</v>
      </c>
      <c r="AD9" s="333" t="s">
        <v>200</v>
      </c>
      <c r="AE9" s="333" t="s">
        <v>200</v>
      </c>
      <c r="AF9" s="333" t="s">
        <v>200</v>
      </c>
      <c r="AG9" s="334" t="s">
        <v>200</v>
      </c>
      <c r="AH9" s="233"/>
      <c r="AI9" s="220">
        <v>41032</v>
      </c>
      <c r="AJ9" s="227"/>
      <c r="AK9" s="310" t="s">
        <v>146</v>
      </c>
      <c r="AL9" s="222"/>
      <c r="AM9" s="222"/>
      <c r="AN9" s="222"/>
      <c r="AO9" s="243"/>
      <c r="AP9" s="233"/>
      <c r="AQ9" s="290">
        <v>41063</v>
      </c>
      <c r="AR9" s="291"/>
      <c r="AS9" s="118" t="s">
        <v>150</v>
      </c>
      <c r="AT9" s="236" t="s">
        <v>149</v>
      </c>
      <c r="AU9" s="236" t="s">
        <v>201</v>
      </c>
      <c r="AV9" s="236" t="s">
        <v>147</v>
      </c>
      <c r="AW9" s="292"/>
      <c r="AY9" s="118" t="s">
        <v>161</v>
      </c>
      <c r="AZ9" s="28">
        <f>(F77+N77+V77+AD77+AL77+AT77+F80+N80+V80+AD80+AL80+AT80)*8</f>
        <v>544</v>
      </c>
      <c r="BA9" s="28">
        <f t="shared" ref="BA9" si="2">(G77+O77+W77+AE77+AM77+AU77+G80+O80+W80+AE80+AM80+AU80)*8</f>
        <v>576</v>
      </c>
      <c r="BB9" s="28">
        <f t="shared" ref="BB9" si="3">(H77+P77+X77+AF77+AN77+AV77+H80+P80+X80+AF80+AN80+AV80)*8</f>
        <v>544</v>
      </c>
      <c r="BC9" s="28">
        <f t="shared" ref="BC9" si="4">(I77+Q77+Y77+AG77+AO77+AW77+I80+Q80+Y80+AG80+AO80+AW80)*8</f>
        <v>528</v>
      </c>
      <c r="BD9" s="1"/>
    </row>
    <row r="10" spans="1:68" ht="15.5" x14ac:dyDescent="0.35">
      <c r="C10" s="220">
        <v>40912</v>
      </c>
      <c r="D10" s="227"/>
      <c r="E10" s="310" t="s">
        <v>146</v>
      </c>
      <c r="F10" s="222"/>
      <c r="G10" s="222"/>
      <c r="H10" s="222"/>
      <c r="I10" s="243"/>
      <c r="J10" s="233"/>
      <c r="K10" s="290">
        <v>40943</v>
      </c>
      <c r="L10" s="291"/>
      <c r="M10" s="118" t="s">
        <v>150</v>
      </c>
      <c r="N10" s="236"/>
      <c r="O10" s="236" t="s">
        <v>149</v>
      </c>
      <c r="P10" s="236" t="s">
        <v>201</v>
      </c>
      <c r="Q10" s="292" t="s">
        <v>147</v>
      </c>
      <c r="R10" s="233"/>
      <c r="S10" s="290">
        <v>40972</v>
      </c>
      <c r="T10" s="291"/>
      <c r="U10" s="118" t="s">
        <v>150</v>
      </c>
      <c r="V10" s="236"/>
      <c r="W10" s="236" t="s">
        <v>149</v>
      </c>
      <c r="X10" s="236" t="s">
        <v>201</v>
      </c>
      <c r="Y10" s="292" t="s">
        <v>147</v>
      </c>
      <c r="Z10" s="233"/>
      <c r="AA10" s="290">
        <v>41003</v>
      </c>
      <c r="AB10" s="291"/>
      <c r="AC10" s="118" t="s">
        <v>151</v>
      </c>
      <c r="AD10" s="236" t="s">
        <v>147</v>
      </c>
      <c r="AE10" s="236"/>
      <c r="AF10" s="236" t="s">
        <v>149</v>
      </c>
      <c r="AG10" s="292" t="s">
        <v>201</v>
      </c>
      <c r="AH10" s="233"/>
      <c r="AI10" s="290">
        <v>41033</v>
      </c>
      <c r="AJ10" s="291"/>
      <c r="AK10" s="118" t="s">
        <v>152</v>
      </c>
      <c r="AL10" s="236" t="s">
        <v>201</v>
      </c>
      <c r="AM10" s="236" t="s">
        <v>147</v>
      </c>
      <c r="AN10" s="236"/>
      <c r="AO10" s="292" t="s">
        <v>149</v>
      </c>
      <c r="AP10" s="233"/>
      <c r="AQ10" s="290">
        <v>41064</v>
      </c>
      <c r="AR10" s="291"/>
      <c r="AS10" s="118" t="s">
        <v>153</v>
      </c>
      <c r="AT10" s="236" t="s">
        <v>149</v>
      </c>
      <c r="AU10" s="236" t="s">
        <v>201</v>
      </c>
      <c r="AV10" s="236" t="s">
        <v>147</v>
      </c>
      <c r="AW10" s="292"/>
      <c r="AY10" s="118"/>
      <c r="AZ10" s="235"/>
      <c r="BA10" s="235"/>
      <c r="BB10" s="235"/>
      <c r="BC10" s="235"/>
      <c r="BD10" s="1"/>
    </row>
    <row r="11" spans="1:68" ht="15.5" x14ac:dyDescent="0.35">
      <c r="C11" s="290">
        <v>40913</v>
      </c>
      <c r="D11" s="291"/>
      <c r="E11" s="118" t="s">
        <v>152</v>
      </c>
      <c r="F11" s="236" t="s">
        <v>149</v>
      </c>
      <c r="G11" s="236" t="s">
        <v>201</v>
      </c>
      <c r="H11" s="236" t="s">
        <v>147</v>
      </c>
      <c r="I11" s="292"/>
      <c r="J11" s="233"/>
      <c r="K11" s="290">
        <v>40944</v>
      </c>
      <c r="L11" s="291"/>
      <c r="M11" s="118" t="s">
        <v>153</v>
      </c>
      <c r="N11" s="236"/>
      <c r="O11" s="236" t="s">
        <v>149</v>
      </c>
      <c r="P11" s="236" t="s">
        <v>201</v>
      </c>
      <c r="Q11" s="292" t="s">
        <v>147</v>
      </c>
      <c r="R11" s="233"/>
      <c r="S11" s="290">
        <v>40973</v>
      </c>
      <c r="T11" s="291"/>
      <c r="U11" s="118" t="s">
        <v>153</v>
      </c>
      <c r="V11" s="236"/>
      <c r="W11" s="236" t="s">
        <v>149</v>
      </c>
      <c r="X11" s="236" t="s">
        <v>201</v>
      </c>
      <c r="Y11" s="292" t="s">
        <v>147</v>
      </c>
      <c r="Z11" s="233"/>
      <c r="AA11" s="220">
        <v>41004</v>
      </c>
      <c r="AB11" s="227"/>
      <c r="AC11" s="310" t="s">
        <v>146</v>
      </c>
      <c r="AD11" s="222"/>
      <c r="AE11" s="222"/>
      <c r="AF11" s="222"/>
      <c r="AG11" s="243"/>
      <c r="AH11" s="233"/>
      <c r="AI11" s="290">
        <v>41034</v>
      </c>
      <c r="AJ11" s="291"/>
      <c r="AK11" s="118" t="s">
        <v>155</v>
      </c>
      <c r="AL11" s="236" t="s">
        <v>201</v>
      </c>
      <c r="AM11" s="236" t="s">
        <v>147</v>
      </c>
      <c r="AN11" s="236"/>
      <c r="AO11" s="292" t="s">
        <v>149</v>
      </c>
      <c r="AP11" s="233"/>
      <c r="AQ11" s="290">
        <v>41065</v>
      </c>
      <c r="AR11" s="291"/>
      <c r="AS11" s="118" t="s">
        <v>156</v>
      </c>
      <c r="AT11" s="236"/>
      <c r="AU11" s="236" t="s">
        <v>149</v>
      </c>
      <c r="AV11" s="236" t="s">
        <v>201</v>
      </c>
      <c r="AW11" s="292" t="s">
        <v>147</v>
      </c>
      <c r="AY11" s="118" t="s">
        <v>166</v>
      </c>
      <c r="AZ11" s="236">
        <f>SUM(AZ7:AZ10)</f>
        <v>1616</v>
      </c>
      <c r="BA11" s="236">
        <f>SUM(BA7:BA10)</f>
        <v>1648</v>
      </c>
      <c r="BB11" s="236">
        <f>SUM(BB7:BB10)</f>
        <v>1664</v>
      </c>
      <c r="BC11" s="236">
        <f>SUM(BC7:BC10)</f>
        <v>1648</v>
      </c>
      <c r="BD11" s="1"/>
    </row>
    <row r="12" spans="1:68" ht="15.5" x14ac:dyDescent="0.35">
      <c r="C12" s="335">
        <v>40914</v>
      </c>
      <c r="D12" s="336"/>
      <c r="E12" s="329" t="s">
        <v>155</v>
      </c>
      <c r="F12" s="333" t="s">
        <v>200</v>
      </c>
      <c r="G12" s="333" t="s">
        <v>200</v>
      </c>
      <c r="H12" s="333" t="s">
        <v>200</v>
      </c>
      <c r="I12" s="334" t="s">
        <v>200</v>
      </c>
      <c r="J12" s="233"/>
      <c r="K12" s="290">
        <v>40945</v>
      </c>
      <c r="L12" s="291"/>
      <c r="M12" s="118" t="s">
        <v>156</v>
      </c>
      <c r="N12" s="236" t="s">
        <v>147</v>
      </c>
      <c r="O12" s="236"/>
      <c r="P12" s="236" t="s">
        <v>149</v>
      </c>
      <c r="Q12" s="292" t="s">
        <v>201</v>
      </c>
      <c r="R12" s="233"/>
      <c r="S12" s="290">
        <v>40974</v>
      </c>
      <c r="T12" s="291"/>
      <c r="U12" s="118" t="s">
        <v>156</v>
      </c>
      <c r="V12" s="236" t="s">
        <v>147</v>
      </c>
      <c r="W12" s="236"/>
      <c r="X12" s="236" t="s">
        <v>149</v>
      </c>
      <c r="Y12" s="292" t="s">
        <v>201</v>
      </c>
      <c r="Z12" s="233"/>
      <c r="AA12" s="335">
        <v>41005</v>
      </c>
      <c r="AB12" s="337"/>
      <c r="AC12" s="329" t="s">
        <v>152</v>
      </c>
      <c r="AD12" s="333" t="s">
        <v>200</v>
      </c>
      <c r="AE12" s="333" t="s">
        <v>200</v>
      </c>
      <c r="AF12" s="333" t="s">
        <v>200</v>
      </c>
      <c r="AG12" s="334" t="s">
        <v>200</v>
      </c>
      <c r="AH12" s="233"/>
      <c r="AI12" s="290">
        <v>41035</v>
      </c>
      <c r="AJ12" s="293"/>
      <c r="AK12" s="118" t="s">
        <v>150</v>
      </c>
      <c r="AL12" s="236" t="s">
        <v>149</v>
      </c>
      <c r="AM12" s="236" t="s">
        <v>201</v>
      </c>
      <c r="AN12" s="236" t="s">
        <v>147</v>
      </c>
      <c r="AO12" s="292"/>
      <c r="AP12" s="233"/>
      <c r="AQ12" s="290">
        <v>41066</v>
      </c>
      <c r="AR12" s="293"/>
      <c r="AS12" s="118" t="s">
        <v>151</v>
      </c>
      <c r="AT12" s="236"/>
      <c r="AU12" s="236" t="s">
        <v>149</v>
      </c>
      <c r="AV12" s="236" t="s">
        <v>201</v>
      </c>
      <c r="AW12" s="292" t="s">
        <v>147</v>
      </c>
      <c r="AY12" s="118" t="s">
        <v>167</v>
      </c>
      <c r="AZ12" s="236">
        <v>1692</v>
      </c>
      <c r="BA12" s="236">
        <v>1692</v>
      </c>
      <c r="BB12" s="236">
        <v>1692</v>
      </c>
      <c r="BC12" s="236">
        <v>1692</v>
      </c>
      <c r="BD12" s="1"/>
    </row>
    <row r="13" spans="1:68" ht="15.5" x14ac:dyDescent="0.35">
      <c r="C13" s="290">
        <v>40915</v>
      </c>
      <c r="D13" s="291"/>
      <c r="E13" s="118" t="s">
        <v>150</v>
      </c>
      <c r="F13" s="236"/>
      <c r="G13" s="236" t="s">
        <v>149</v>
      </c>
      <c r="H13" s="236" t="s">
        <v>201</v>
      </c>
      <c r="I13" s="292" t="s">
        <v>147</v>
      </c>
      <c r="J13" s="233"/>
      <c r="K13" s="290">
        <v>40946</v>
      </c>
      <c r="L13" s="291"/>
      <c r="M13" s="118" t="s">
        <v>151</v>
      </c>
      <c r="N13" s="236" t="s">
        <v>147</v>
      </c>
      <c r="O13" s="236"/>
      <c r="P13" s="236" t="s">
        <v>149</v>
      </c>
      <c r="Q13" s="292" t="s">
        <v>201</v>
      </c>
      <c r="R13" s="233"/>
      <c r="S13" s="290">
        <v>40975</v>
      </c>
      <c r="T13" s="291"/>
      <c r="U13" s="118" t="s">
        <v>151</v>
      </c>
      <c r="V13" s="236" t="s">
        <v>147</v>
      </c>
      <c r="W13" s="236"/>
      <c r="X13" s="236" t="s">
        <v>149</v>
      </c>
      <c r="Y13" s="292" t="s">
        <v>201</v>
      </c>
      <c r="Z13" s="233"/>
      <c r="AA13" s="290">
        <v>41006</v>
      </c>
      <c r="AB13" s="291"/>
      <c r="AC13" s="118" t="s">
        <v>155</v>
      </c>
      <c r="AD13" s="236" t="s">
        <v>201</v>
      </c>
      <c r="AE13" s="236" t="s">
        <v>147</v>
      </c>
      <c r="AF13" s="236"/>
      <c r="AG13" s="292" t="s">
        <v>149</v>
      </c>
      <c r="AH13" s="233"/>
      <c r="AI13" s="290">
        <v>41036</v>
      </c>
      <c r="AJ13" s="291"/>
      <c r="AK13" s="118" t="s">
        <v>153</v>
      </c>
      <c r="AL13" s="236" t="s">
        <v>149</v>
      </c>
      <c r="AM13" s="236" t="s">
        <v>201</v>
      </c>
      <c r="AN13" s="236" t="s">
        <v>147</v>
      </c>
      <c r="AO13" s="292"/>
      <c r="AP13" s="233"/>
      <c r="AQ13" s="220">
        <v>41067</v>
      </c>
      <c r="AR13" s="227"/>
      <c r="AS13" s="310" t="s">
        <v>146</v>
      </c>
      <c r="AT13" s="222"/>
      <c r="AU13" s="222"/>
      <c r="AV13" s="222"/>
      <c r="AW13" s="243"/>
      <c r="AY13" s="118"/>
      <c r="AZ13" s="118"/>
      <c r="BA13" s="118"/>
      <c r="BB13" s="118"/>
      <c r="BC13" s="118"/>
      <c r="BD13" s="1"/>
    </row>
    <row r="14" spans="1:68" ht="15.5" x14ac:dyDescent="0.35">
      <c r="C14" s="290">
        <v>40916</v>
      </c>
      <c r="D14" s="291"/>
      <c r="E14" s="118" t="s">
        <v>153</v>
      </c>
      <c r="F14" s="236"/>
      <c r="G14" s="236" t="s">
        <v>149</v>
      </c>
      <c r="H14" s="236" t="s">
        <v>201</v>
      </c>
      <c r="I14" s="292" t="s">
        <v>147</v>
      </c>
      <c r="J14" s="233"/>
      <c r="K14" s="220">
        <v>40947</v>
      </c>
      <c r="L14" s="227"/>
      <c r="M14" s="310" t="s">
        <v>146</v>
      </c>
      <c r="N14" s="222"/>
      <c r="O14" s="222"/>
      <c r="P14" s="222"/>
      <c r="Q14" s="243"/>
      <c r="R14" s="233"/>
      <c r="S14" s="220">
        <v>40976</v>
      </c>
      <c r="T14" s="227"/>
      <c r="U14" s="310" t="s">
        <v>146</v>
      </c>
      <c r="V14" s="222"/>
      <c r="W14" s="222"/>
      <c r="X14" s="222"/>
      <c r="Y14" s="243"/>
      <c r="Z14" s="233"/>
      <c r="AA14" s="290">
        <v>41007</v>
      </c>
      <c r="AB14" s="291"/>
      <c r="AC14" s="118" t="s">
        <v>150</v>
      </c>
      <c r="AD14" s="236" t="s">
        <v>149</v>
      </c>
      <c r="AE14" s="236" t="s">
        <v>201</v>
      </c>
      <c r="AF14" s="236" t="s">
        <v>147</v>
      </c>
      <c r="AG14" s="292"/>
      <c r="AH14" s="233"/>
      <c r="AI14" s="290">
        <v>41037</v>
      </c>
      <c r="AJ14" s="291"/>
      <c r="AK14" s="118" t="s">
        <v>156</v>
      </c>
      <c r="AL14" s="236"/>
      <c r="AM14" s="236" t="s">
        <v>149</v>
      </c>
      <c r="AN14" s="236" t="s">
        <v>201</v>
      </c>
      <c r="AO14" s="292" t="s">
        <v>147</v>
      </c>
      <c r="AP14" s="233"/>
      <c r="AQ14" s="290">
        <v>41068</v>
      </c>
      <c r="AR14" s="291"/>
      <c r="AS14" s="118" t="s">
        <v>152</v>
      </c>
      <c r="AT14" s="236" t="s">
        <v>147</v>
      </c>
      <c r="AU14" s="236"/>
      <c r="AV14" s="236" t="s">
        <v>149</v>
      </c>
      <c r="AW14" s="292" t="s">
        <v>201</v>
      </c>
      <c r="AY14" s="118" t="s">
        <v>168</v>
      </c>
      <c r="AZ14" s="237">
        <f>AZ12/8</f>
        <v>211.5</v>
      </c>
      <c r="BA14" s="237">
        <f t="shared" ref="BA14:BC14" si="5">BA12/8</f>
        <v>211.5</v>
      </c>
      <c r="BB14" s="237">
        <f t="shared" si="5"/>
        <v>211.5</v>
      </c>
      <c r="BC14" s="237">
        <f t="shared" si="5"/>
        <v>211.5</v>
      </c>
      <c r="BD14" s="1"/>
    </row>
    <row r="15" spans="1:68" ht="15.5" x14ac:dyDescent="0.35">
      <c r="C15" s="290">
        <v>40917</v>
      </c>
      <c r="D15" s="291"/>
      <c r="E15" s="118" t="s">
        <v>156</v>
      </c>
      <c r="F15" s="236" t="s">
        <v>147</v>
      </c>
      <c r="G15" s="236"/>
      <c r="H15" s="236" t="s">
        <v>149</v>
      </c>
      <c r="I15" s="292" t="s">
        <v>201</v>
      </c>
      <c r="J15" s="233"/>
      <c r="K15" s="290">
        <v>40948</v>
      </c>
      <c r="L15" s="291"/>
      <c r="M15" s="118" t="s">
        <v>152</v>
      </c>
      <c r="N15" s="236" t="s">
        <v>201</v>
      </c>
      <c r="O15" s="236" t="s">
        <v>147</v>
      </c>
      <c r="P15" s="236"/>
      <c r="Q15" s="292" t="s">
        <v>149</v>
      </c>
      <c r="R15" s="233"/>
      <c r="S15" s="290">
        <v>40977</v>
      </c>
      <c r="T15" s="291"/>
      <c r="U15" s="118" t="s">
        <v>152</v>
      </c>
      <c r="V15" s="236" t="s">
        <v>201</v>
      </c>
      <c r="W15" s="236" t="s">
        <v>147</v>
      </c>
      <c r="X15" s="236"/>
      <c r="Y15" s="292" t="s">
        <v>149</v>
      </c>
      <c r="Z15" s="233"/>
      <c r="AA15" s="290">
        <v>41008</v>
      </c>
      <c r="AB15" s="291"/>
      <c r="AC15" s="118" t="s">
        <v>153</v>
      </c>
      <c r="AD15" s="236" t="s">
        <v>149</v>
      </c>
      <c r="AE15" s="236" t="s">
        <v>201</v>
      </c>
      <c r="AF15" s="236" t="s">
        <v>147</v>
      </c>
      <c r="AG15" s="292"/>
      <c r="AH15" s="233"/>
      <c r="AI15" s="290">
        <v>41038</v>
      </c>
      <c r="AJ15" s="291"/>
      <c r="AK15" s="118" t="s">
        <v>151</v>
      </c>
      <c r="AL15" s="236"/>
      <c r="AM15" s="236" t="s">
        <v>149</v>
      </c>
      <c r="AN15" s="236" t="s">
        <v>201</v>
      </c>
      <c r="AO15" s="292" t="s">
        <v>147</v>
      </c>
      <c r="AP15" s="233"/>
      <c r="AQ15" s="290">
        <v>41069</v>
      </c>
      <c r="AR15" s="291"/>
      <c r="AS15" s="118" t="s">
        <v>155</v>
      </c>
      <c r="AT15" s="236" t="s">
        <v>147</v>
      </c>
      <c r="AU15" s="236"/>
      <c r="AV15" s="236" t="s">
        <v>149</v>
      </c>
      <c r="AW15" s="292" t="s">
        <v>201</v>
      </c>
      <c r="AY15" s="118"/>
      <c r="AZ15" s="118"/>
      <c r="BA15" s="118"/>
      <c r="BB15" s="118"/>
      <c r="BC15" s="118"/>
      <c r="BD15" s="1"/>
    </row>
    <row r="16" spans="1:68" ht="15.5" x14ac:dyDescent="0.35">
      <c r="C16" s="290">
        <v>40918</v>
      </c>
      <c r="D16" s="291"/>
      <c r="E16" s="118" t="s">
        <v>151</v>
      </c>
      <c r="F16" s="236" t="s">
        <v>147</v>
      </c>
      <c r="G16" s="236"/>
      <c r="H16" s="236" t="s">
        <v>149</v>
      </c>
      <c r="I16" s="292" t="s">
        <v>201</v>
      </c>
      <c r="J16" s="233"/>
      <c r="K16" s="290">
        <v>40949</v>
      </c>
      <c r="L16" s="291"/>
      <c r="M16" s="118" t="s">
        <v>155</v>
      </c>
      <c r="N16" s="236" t="s">
        <v>201</v>
      </c>
      <c r="O16" s="236" t="s">
        <v>147</v>
      </c>
      <c r="P16" s="236"/>
      <c r="Q16" s="292" t="s">
        <v>149</v>
      </c>
      <c r="R16" s="233"/>
      <c r="S16" s="290">
        <v>40978</v>
      </c>
      <c r="T16" s="291"/>
      <c r="U16" s="118" t="s">
        <v>155</v>
      </c>
      <c r="V16" s="236" t="s">
        <v>201</v>
      </c>
      <c r="W16" s="236" t="s">
        <v>147</v>
      </c>
      <c r="X16" s="236"/>
      <c r="Y16" s="292" t="s">
        <v>149</v>
      </c>
      <c r="Z16" s="233"/>
      <c r="AA16" s="290">
        <v>41009</v>
      </c>
      <c r="AB16" s="291"/>
      <c r="AC16" s="118" t="s">
        <v>156</v>
      </c>
      <c r="AD16" s="236"/>
      <c r="AE16" s="236" t="s">
        <v>149</v>
      </c>
      <c r="AF16" s="236" t="s">
        <v>201</v>
      </c>
      <c r="AG16" s="292" t="s">
        <v>147</v>
      </c>
      <c r="AH16" s="233"/>
      <c r="AI16" s="220">
        <v>41039</v>
      </c>
      <c r="AJ16" s="227"/>
      <c r="AK16" s="310" t="s">
        <v>146</v>
      </c>
      <c r="AL16" s="222"/>
      <c r="AM16" s="222"/>
      <c r="AN16" s="222"/>
      <c r="AO16" s="243"/>
      <c r="AP16" s="233"/>
      <c r="AQ16" s="290">
        <v>41070</v>
      </c>
      <c r="AR16" s="291"/>
      <c r="AS16" s="118" t="s">
        <v>150</v>
      </c>
      <c r="AT16" s="236" t="s">
        <v>201</v>
      </c>
      <c r="AU16" s="236" t="s">
        <v>147</v>
      </c>
      <c r="AV16" s="236"/>
      <c r="AW16" s="292" t="s">
        <v>149</v>
      </c>
      <c r="AY16" s="118" t="s">
        <v>31</v>
      </c>
      <c r="AZ16" s="28">
        <f>COUNTIF(F7:F71,"AP")+COUNTIF(N7:N71,"AP")+COUNTIF(V7:V71,"AP")+COUNTIF(AD7:AD71,"AP")+COUNTIF(AL7:AL71,"AP")+COUNTIF(AT7:AT71,"AP")</f>
        <v>9</v>
      </c>
      <c r="BA16" s="28">
        <f t="shared" ref="BA16:BC16" si="6">COUNTIF(G7:G71,"AP")+COUNTIF(O7:O71,"AP")+COUNTIF(W7:W71,"AP")+COUNTIF(AE7:AE71,"AP")+COUNTIF(AM7:AM71,"AP")+COUNTIF(AU7:AU71,"AP")</f>
        <v>9</v>
      </c>
      <c r="BB16" s="28">
        <f t="shared" si="6"/>
        <v>9</v>
      </c>
      <c r="BC16" s="28">
        <f t="shared" si="6"/>
        <v>9</v>
      </c>
      <c r="BD16" s="1"/>
    </row>
    <row r="17" spans="3:56" ht="15.5" x14ac:dyDescent="0.35">
      <c r="C17" s="220">
        <v>40919</v>
      </c>
      <c r="D17" s="227"/>
      <c r="E17" s="310" t="s">
        <v>146</v>
      </c>
      <c r="F17" s="222"/>
      <c r="G17" s="222"/>
      <c r="H17" s="222"/>
      <c r="I17" s="243"/>
      <c r="J17" s="233"/>
      <c r="K17" s="290">
        <v>40950</v>
      </c>
      <c r="L17" s="291"/>
      <c r="M17" s="118" t="s">
        <v>150</v>
      </c>
      <c r="N17" s="236" t="s">
        <v>149</v>
      </c>
      <c r="O17" s="236" t="s">
        <v>201</v>
      </c>
      <c r="P17" s="236" t="s">
        <v>147</v>
      </c>
      <c r="Q17" s="292"/>
      <c r="R17" s="233"/>
      <c r="S17" s="290">
        <v>40979</v>
      </c>
      <c r="T17" s="291"/>
      <c r="U17" s="118" t="s">
        <v>150</v>
      </c>
      <c r="V17" s="236" t="s">
        <v>149</v>
      </c>
      <c r="W17" s="236" t="s">
        <v>201</v>
      </c>
      <c r="X17" s="236" t="s">
        <v>147</v>
      </c>
      <c r="Y17" s="292"/>
      <c r="Z17" s="233"/>
      <c r="AA17" s="290">
        <v>41010</v>
      </c>
      <c r="AB17" s="291"/>
      <c r="AC17" s="118" t="s">
        <v>151</v>
      </c>
      <c r="AD17" s="236"/>
      <c r="AE17" s="236" t="s">
        <v>149</v>
      </c>
      <c r="AF17" s="236" t="s">
        <v>201</v>
      </c>
      <c r="AG17" s="292" t="s">
        <v>147</v>
      </c>
      <c r="AH17" s="233"/>
      <c r="AI17" s="290">
        <v>41040</v>
      </c>
      <c r="AJ17" s="291"/>
      <c r="AK17" s="118" t="s">
        <v>152</v>
      </c>
      <c r="AL17" s="236" t="s">
        <v>147</v>
      </c>
      <c r="AM17" s="236"/>
      <c r="AN17" s="236" t="s">
        <v>149</v>
      </c>
      <c r="AO17" s="292" t="s">
        <v>201</v>
      </c>
      <c r="AP17" s="233"/>
      <c r="AQ17" s="290">
        <v>41071</v>
      </c>
      <c r="AR17" s="291"/>
      <c r="AS17" s="118" t="s">
        <v>153</v>
      </c>
      <c r="AT17" s="236" t="s">
        <v>201</v>
      </c>
      <c r="AU17" s="236" t="s">
        <v>147</v>
      </c>
      <c r="AV17" s="236"/>
      <c r="AW17" s="292" t="s">
        <v>149</v>
      </c>
      <c r="AY17" s="118" t="s">
        <v>169</v>
      </c>
      <c r="AZ17" s="28">
        <f>COUNTIF(N7:N37,"L")+COUNTIF(F7:F37,"L")+COUNTIF(V7:V37,"L")+COUNTIF(AD7:AD37,"L")+COUNTIF(AL7:AL37,"L")+COUNTIF(AT7:AT37,"L")+COUNTIF(N41:N71,"L")+COUNTIF(F41:F71,"L")+COUNTIF(V41:V71,"L")+COUNTIF(AD41:AD71,"L")+COUNTIF(AL41:AL71,"L")+COUNTIF(AT41:AT71,"L")</f>
        <v>30</v>
      </c>
      <c r="BA17" s="28">
        <f>COUNTIF(O7:O37,"L")+COUNTIF(G7:G37,"L")+COUNTIF(W7:W37,"L")+COUNTIF(AE7:AE37,"L")+COUNTIF(AM7:AM37,"L")+COUNTIF(AU7:AU37,"L")+COUNTIF(O41:O71,"L")+COUNTIF(G41:G71,"L")+COUNTIF(W41:W71,"L")+COUNTIF(AE41:AE71,"L")+COUNTIF(AM41:AM71,"L")+COUNTIF(AU41:AU71,"L")</f>
        <v>30</v>
      </c>
      <c r="BB17" s="28">
        <f t="shared" ref="BB17" si="7">COUNTIF(P7:P37,"L")+COUNTIF(H7:H37,"L")+COUNTIF(X7:X37,"L")+COUNTIF(AF7:AF37,"L")+COUNTIF(AN7:AN37,"L")+COUNTIF(AV7:AV37,"L")+COUNTIF(P41:P71,"L")+COUNTIF(H41:H71,"L")+COUNTIF(X41:X71,"L")+COUNTIF(AF41:AF71,"L")+COUNTIF(AN41:AN71,"L")+COUNTIF(AV41:AV71,"L")</f>
        <v>30</v>
      </c>
      <c r="BC17" s="28">
        <f>COUNTIF(Q7:Q37,"L")+COUNTIF(I7:I37,"L")+COUNTIF(Y7:Y37,"L")+COUNTIF(AG7:AG37,"L")+COUNTIF(AO7:AO37,"L")+COUNTIF(AW7:AW37,"L")+COUNTIF(Q41:Q71,"L")+COUNTIF(I41:I71,"L")+COUNTIF(Y41:Y71,"L")+COUNTIF(AG41:AG71,"L")+COUNTIF(AO41:AO71,"L")+COUNTIF(AW41:AW71,"L")</f>
        <v>30</v>
      </c>
      <c r="BD17" s="1"/>
    </row>
    <row r="18" spans="3:56" ht="15.5" x14ac:dyDescent="0.35">
      <c r="C18" s="290">
        <v>40920</v>
      </c>
      <c r="D18" s="291"/>
      <c r="E18" s="118" t="s">
        <v>152</v>
      </c>
      <c r="F18" s="236" t="s">
        <v>201</v>
      </c>
      <c r="G18" s="236" t="s">
        <v>147</v>
      </c>
      <c r="H18" s="236"/>
      <c r="I18" s="292" t="s">
        <v>149</v>
      </c>
      <c r="J18" s="233"/>
      <c r="K18" s="290">
        <v>40951</v>
      </c>
      <c r="L18" s="291"/>
      <c r="M18" s="118" t="s">
        <v>153</v>
      </c>
      <c r="N18" s="236" t="s">
        <v>149</v>
      </c>
      <c r="O18" s="236" t="s">
        <v>201</v>
      </c>
      <c r="P18" s="236" t="s">
        <v>147</v>
      </c>
      <c r="Q18" s="292"/>
      <c r="R18" s="233"/>
      <c r="S18" s="290">
        <v>40980</v>
      </c>
      <c r="T18" s="291"/>
      <c r="U18" s="118" t="s">
        <v>153</v>
      </c>
      <c r="V18" s="236" t="s">
        <v>149</v>
      </c>
      <c r="W18" s="236" t="s">
        <v>201</v>
      </c>
      <c r="X18" s="236" t="s">
        <v>147</v>
      </c>
      <c r="Y18" s="292"/>
      <c r="Z18" s="233"/>
      <c r="AA18" s="220">
        <v>41011</v>
      </c>
      <c r="AB18" s="227"/>
      <c r="AC18" s="310" t="s">
        <v>146</v>
      </c>
      <c r="AD18" s="222"/>
      <c r="AE18" s="222"/>
      <c r="AF18" s="222"/>
      <c r="AG18" s="243"/>
      <c r="AH18" s="233"/>
      <c r="AI18" s="290">
        <v>41041</v>
      </c>
      <c r="AJ18" s="291"/>
      <c r="AK18" s="118" t="s">
        <v>155</v>
      </c>
      <c r="AL18" s="236" t="s">
        <v>147</v>
      </c>
      <c r="AM18" s="236"/>
      <c r="AN18" s="236" t="s">
        <v>149</v>
      </c>
      <c r="AO18" s="292" t="s">
        <v>201</v>
      </c>
      <c r="AP18" s="233"/>
      <c r="AQ18" s="290">
        <v>41072</v>
      </c>
      <c r="AR18" s="291"/>
      <c r="AS18" s="118" t="s">
        <v>156</v>
      </c>
      <c r="AT18" s="236" t="s">
        <v>149</v>
      </c>
      <c r="AU18" s="236" t="s">
        <v>201</v>
      </c>
      <c r="AV18" s="236" t="s">
        <v>147</v>
      </c>
      <c r="AW18" s="292"/>
      <c r="AY18" s="118" t="s">
        <v>170</v>
      </c>
      <c r="AZ18" s="28">
        <f>COUNTIF(F5:F71,"ATV")+COUNTIF(N5:N71,"ATV")+COUNTIF(V5:V71,"ATV")+COUNTIF(AD5:AD71,"ATV")+COUNTIF(AL5:AL71,"ATV")+COUNTIF(AT7:AT71,"ATV")</f>
        <v>0</v>
      </c>
      <c r="BA18" s="28">
        <f t="shared" ref="BA18:BC18" si="8">COUNTIF(G5:G71,"ATV")+COUNTIF(O5:O71,"ATV")+COUNTIF(W5:W71,"ATV")+COUNTIF(AE5:AE71,"ATV")+COUNTIF(AM5:AM71,"ATV")+COUNTIF(AU7:AU71,"ATV")</f>
        <v>0</v>
      </c>
      <c r="BB18" s="28">
        <f t="shared" si="8"/>
        <v>0</v>
      </c>
      <c r="BC18" s="28">
        <f t="shared" si="8"/>
        <v>0</v>
      </c>
      <c r="BD18" s="1"/>
    </row>
    <row r="19" spans="3:56" ht="15.5" x14ac:dyDescent="0.35">
      <c r="C19" s="290">
        <v>40921</v>
      </c>
      <c r="D19" s="291"/>
      <c r="E19" s="118" t="s">
        <v>155</v>
      </c>
      <c r="F19" s="236" t="s">
        <v>201</v>
      </c>
      <c r="G19" s="236" t="s">
        <v>147</v>
      </c>
      <c r="H19" s="236"/>
      <c r="I19" s="292" t="s">
        <v>149</v>
      </c>
      <c r="J19" s="233"/>
      <c r="K19" s="290">
        <v>40952</v>
      </c>
      <c r="L19" s="291"/>
      <c r="M19" s="118" t="s">
        <v>156</v>
      </c>
      <c r="N19" s="236"/>
      <c r="O19" s="236" t="s">
        <v>149</v>
      </c>
      <c r="P19" s="236" t="s">
        <v>201</v>
      </c>
      <c r="Q19" s="292" t="s">
        <v>147</v>
      </c>
      <c r="R19" s="233"/>
      <c r="S19" s="290">
        <v>40981</v>
      </c>
      <c r="T19" s="291"/>
      <c r="U19" s="118" t="s">
        <v>156</v>
      </c>
      <c r="V19" s="236"/>
      <c r="W19" s="236" t="s">
        <v>149</v>
      </c>
      <c r="X19" s="236" t="s">
        <v>201</v>
      </c>
      <c r="Y19" s="292" t="s">
        <v>147</v>
      </c>
      <c r="Z19" s="233"/>
      <c r="AA19" s="290">
        <v>41012</v>
      </c>
      <c r="AB19" s="293"/>
      <c r="AC19" s="118" t="s">
        <v>152</v>
      </c>
      <c r="AD19" s="236" t="s">
        <v>147</v>
      </c>
      <c r="AE19" s="236"/>
      <c r="AF19" s="236" t="s">
        <v>149</v>
      </c>
      <c r="AG19" s="292" t="s">
        <v>201</v>
      </c>
      <c r="AH19" s="233"/>
      <c r="AI19" s="290">
        <v>41042</v>
      </c>
      <c r="AJ19" s="293"/>
      <c r="AK19" s="118" t="s">
        <v>150</v>
      </c>
      <c r="AL19" s="236" t="s">
        <v>201</v>
      </c>
      <c r="AM19" s="236" t="s">
        <v>147</v>
      </c>
      <c r="AN19" s="236"/>
      <c r="AO19" s="292" t="s">
        <v>149</v>
      </c>
      <c r="AP19" s="233"/>
      <c r="AQ19" s="290">
        <v>41073</v>
      </c>
      <c r="AR19" s="293"/>
      <c r="AS19" s="118" t="s">
        <v>151</v>
      </c>
      <c r="AT19" s="236" t="s">
        <v>149</v>
      </c>
      <c r="AU19" s="236" t="s">
        <v>201</v>
      </c>
      <c r="AV19" s="236" t="s">
        <v>147</v>
      </c>
      <c r="AW19" s="292"/>
      <c r="AY19" s="3"/>
      <c r="AZ19" s="28"/>
      <c r="BA19" s="28"/>
      <c r="BB19" s="28"/>
      <c r="BC19" s="28"/>
    </row>
    <row r="20" spans="3:56" ht="15.5" x14ac:dyDescent="0.35">
      <c r="C20" s="290">
        <v>40922</v>
      </c>
      <c r="D20" s="291"/>
      <c r="E20" s="118" t="s">
        <v>150</v>
      </c>
      <c r="F20" s="236" t="s">
        <v>149</v>
      </c>
      <c r="G20" s="236" t="s">
        <v>201</v>
      </c>
      <c r="H20" s="236" t="s">
        <v>147</v>
      </c>
      <c r="I20" s="292"/>
      <c r="J20" s="233"/>
      <c r="K20" s="290">
        <v>40953</v>
      </c>
      <c r="L20" s="291"/>
      <c r="M20" s="118" t="s">
        <v>151</v>
      </c>
      <c r="N20" s="236"/>
      <c r="O20" s="236" t="s">
        <v>149</v>
      </c>
      <c r="P20" s="236" t="s">
        <v>201</v>
      </c>
      <c r="Q20" s="292" t="s">
        <v>147</v>
      </c>
      <c r="R20" s="233"/>
      <c r="S20" s="290">
        <v>40982</v>
      </c>
      <c r="T20" s="291"/>
      <c r="U20" s="118" t="s">
        <v>151</v>
      </c>
      <c r="V20" s="236"/>
      <c r="W20" s="236" t="s">
        <v>149</v>
      </c>
      <c r="X20" s="236" t="s">
        <v>201</v>
      </c>
      <c r="Y20" s="292" t="s">
        <v>147</v>
      </c>
      <c r="Z20" s="233"/>
      <c r="AA20" s="290">
        <v>41013</v>
      </c>
      <c r="AB20" s="291"/>
      <c r="AC20" s="118" t="s">
        <v>155</v>
      </c>
      <c r="AD20" s="236" t="s">
        <v>147</v>
      </c>
      <c r="AE20" s="236"/>
      <c r="AF20" s="236" t="s">
        <v>149</v>
      </c>
      <c r="AG20" s="292" t="s">
        <v>201</v>
      </c>
      <c r="AH20" s="233"/>
      <c r="AI20" s="335">
        <v>41043</v>
      </c>
      <c r="AJ20" s="336"/>
      <c r="AK20" s="329" t="s">
        <v>153</v>
      </c>
      <c r="AL20" s="333" t="s">
        <v>200</v>
      </c>
      <c r="AM20" s="333" t="s">
        <v>200</v>
      </c>
      <c r="AN20" s="333" t="s">
        <v>200</v>
      </c>
      <c r="AO20" s="334" t="s">
        <v>200</v>
      </c>
      <c r="AP20" s="233"/>
      <c r="AQ20" s="220">
        <v>41074</v>
      </c>
      <c r="AR20" s="227"/>
      <c r="AS20" s="310" t="s">
        <v>146</v>
      </c>
      <c r="AT20" s="222"/>
      <c r="AU20" s="222"/>
      <c r="AV20" s="222"/>
      <c r="AW20" s="243"/>
      <c r="AY20" s="3" t="s">
        <v>171</v>
      </c>
      <c r="AZ20" s="115">
        <f>AZ11-AZ12</f>
        <v>-76</v>
      </c>
      <c r="BA20" s="115">
        <f>BA11-BA12</f>
        <v>-44</v>
      </c>
      <c r="BB20" s="115">
        <f>BB11-BB12</f>
        <v>-28</v>
      </c>
      <c r="BC20" s="115">
        <f>BC11-BC12</f>
        <v>-44</v>
      </c>
      <c r="BD20" s="1"/>
    </row>
    <row r="21" spans="3:56" ht="15.5" x14ac:dyDescent="0.35">
      <c r="C21" s="290">
        <v>40923</v>
      </c>
      <c r="D21" s="291"/>
      <c r="E21" s="118" t="s">
        <v>153</v>
      </c>
      <c r="F21" s="236" t="s">
        <v>149</v>
      </c>
      <c r="G21" s="236" t="s">
        <v>201</v>
      </c>
      <c r="H21" s="236" t="s">
        <v>147</v>
      </c>
      <c r="I21" s="292"/>
      <c r="J21" s="233"/>
      <c r="K21" s="220">
        <v>40954</v>
      </c>
      <c r="L21" s="227"/>
      <c r="M21" s="310" t="s">
        <v>146</v>
      </c>
      <c r="N21" s="222"/>
      <c r="O21" s="222"/>
      <c r="P21" s="222"/>
      <c r="Q21" s="243"/>
      <c r="R21" s="233"/>
      <c r="S21" s="220">
        <v>40983</v>
      </c>
      <c r="T21" s="227"/>
      <c r="U21" s="310" t="s">
        <v>146</v>
      </c>
      <c r="V21" s="222"/>
      <c r="W21" s="222"/>
      <c r="X21" s="222"/>
      <c r="Y21" s="243"/>
      <c r="Z21" s="233"/>
      <c r="AA21" s="290">
        <v>41014</v>
      </c>
      <c r="AB21" s="291"/>
      <c r="AC21" s="118" t="s">
        <v>150</v>
      </c>
      <c r="AD21" s="236" t="s">
        <v>201</v>
      </c>
      <c r="AE21" s="236" t="s">
        <v>147</v>
      </c>
      <c r="AF21" s="236"/>
      <c r="AG21" s="292" t="s">
        <v>149</v>
      </c>
      <c r="AH21" s="233"/>
      <c r="AI21" s="290">
        <v>41044</v>
      </c>
      <c r="AJ21" s="291"/>
      <c r="AK21" s="118" t="s">
        <v>156</v>
      </c>
      <c r="AL21" s="236" t="s">
        <v>149</v>
      </c>
      <c r="AM21" s="236" t="s">
        <v>201</v>
      </c>
      <c r="AN21" s="236" t="s">
        <v>147</v>
      </c>
      <c r="AO21" s="292"/>
      <c r="AP21" s="233"/>
      <c r="AQ21" s="290">
        <v>41075</v>
      </c>
      <c r="AR21" s="291"/>
      <c r="AS21" s="118" t="s">
        <v>152</v>
      </c>
      <c r="AT21" s="236"/>
      <c r="AU21" s="236" t="s">
        <v>149</v>
      </c>
      <c r="AV21" s="236" t="s">
        <v>201</v>
      </c>
      <c r="AW21" s="292" t="s">
        <v>147</v>
      </c>
      <c r="AY21" s="1"/>
      <c r="AZ21" s="1"/>
      <c r="BA21" s="1"/>
      <c r="BB21" s="1"/>
      <c r="BC21" s="1"/>
      <c r="BD21" s="1"/>
    </row>
    <row r="22" spans="3:56" ht="15.5" x14ac:dyDescent="0.35">
      <c r="C22" s="290">
        <v>40924</v>
      </c>
      <c r="D22" s="291"/>
      <c r="E22" s="118" t="s">
        <v>156</v>
      </c>
      <c r="F22" s="236"/>
      <c r="G22" s="236" t="s">
        <v>149</v>
      </c>
      <c r="H22" s="236" t="s">
        <v>201</v>
      </c>
      <c r="I22" s="292" t="s">
        <v>147</v>
      </c>
      <c r="J22" s="233"/>
      <c r="K22" s="290">
        <v>40955</v>
      </c>
      <c r="L22" s="291"/>
      <c r="M22" s="118" t="s">
        <v>152</v>
      </c>
      <c r="N22" s="236" t="s">
        <v>154</v>
      </c>
      <c r="O22" s="236" t="s">
        <v>154</v>
      </c>
      <c r="P22" s="236" t="s">
        <v>154</v>
      </c>
      <c r="Q22" s="292" t="s">
        <v>154</v>
      </c>
      <c r="R22" s="233"/>
      <c r="S22" s="290">
        <v>40984</v>
      </c>
      <c r="T22" s="291"/>
      <c r="U22" s="118" t="s">
        <v>152</v>
      </c>
      <c r="V22" s="236" t="s">
        <v>147</v>
      </c>
      <c r="W22" s="236"/>
      <c r="X22" s="236" t="s">
        <v>149</v>
      </c>
      <c r="Y22" s="292" t="s">
        <v>201</v>
      </c>
      <c r="Z22" s="233"/>
      <c r="AA22" s="290">
        <v>41015</v>
      </c>
      <c r="AB22" s="291"/>
      <c r="AC22" s="118" t="s">
        <v>153</v>
      </c>
      <c r="AD22" s="236" t="s">
        <v>201</v>
      </c>
      <c r="AE22" s="236" t="s">
        <v>147</v>
      </c>
      <c r="AF22" s="236"/>
      <c r="AG22" s="292" t="s">
        <v>149</v>
      </c>
      <c r="AH22" s="233"/>
      <c r="AI22" s="290">
        <v>41045</v>
      </c>
      <c r="AJ22" s="291"/>
      <c r="AK22" s="118" t="s">
        <v>151</v>
      </c>
      <c r="AL22" s="236" t="s">
        <v>149</v>
      </c>
      <c r="AM22" s="236" t="s">
        <v>201</v>
      </c>
      <c r="AN22" s="236" t="s">
        <v>147</v>
      </c>
      <c r="AO22" s="292"/>
      <c r="AP22" s="233"/>
      <c r="AQ22" s="290">
        <v>41076</v>
      </c>
      <c r="AR22" s="291"/>
      <c r="AS22" s="118" t="s">
        <v>155</v>
      </c>
      <c r="AT22" s="236"/>
      <c r="AU22" s="236" t="s">
        <v>149</v>
      </c>
      <c r="AV22" s="236" t="s">
        <v>201</v>
      </c>
      <c r="AW22" s="292" t="s">
        <v>147</v>
      </c>
      <c r="AY22" s="1"/>
      <c r="AZ22" s="1"/>
      <c r="BA22" s="1"/>
      <c r="BB22" s="1"/>
      <c r="BC22" s="1"/>
      <c r="BD22" s="1"/>
    </row>
    <row r="23" spans="3:56" ht="15.5" x14ac:dyDescent="0.35">
      <c r="C23" s="290">
        <v>40925</v>
      </c>
      <c r="D23" s="291"/>
      <c r="E23" s="118" t="s">
        <v>151</v>
      </c>
      <c r="F23" s="236"/>
      <c r="G23" s="236" t="s">
        <v>149</v>
      </c>
      <c r="H23" s="236" t="s">
        <v>201</v>
      </c>
      <c r="I23" s="292" t="s">
        <v>147</v>
      </c>
      <c r="J23" s="233"/>
      <c r="K23" s="290">
        <v>40956</v>
      </c>
      <c r="L23" s="291"/>
      <c r="M23" s="118" t="s">
        <v>155</v>
      </c>
      <c r="N23" s="236" t="s">
        <v>154</v>
      </c>
      <c r="O23" s="236" t="s">
        <v>154</v>
      </c>
      <c r="P23" s="236" t="s">
        <v>154</v>
      </c>
      <c r="Q23" s="292" t="s">
        <v>154</v>
      </c>
      <c r="R23" s="233"/>
      <c r="S23" s="290">
        <v>40985</v>
      </c>
      <c r="T23" s="291"/>
      <c r="U23" s="118" t="s">
        <v>155</v>
      </c>
      <c r="V23" s="236" t="s">
        <v>147</v>
      </c>
      <c r="W23" s="236"/>
      <c r="X23" s="236" t="s">
        <v>149</v>
      </c>
      <c r="Y23" s="292" t="s">
        <v>201</v>
      </c>
      <c r="Z23" s="233"/>
      <c r="AA23" s="290">
        <v>41016</v>
      </c>
      <c r="AB23" s="291"/>
      <c r="AC23" s="118" t="s">
        <v>156</v>
      </c>
      <c r="AD23" s="236" t="s">
        <v>149</v>
      </c>
      <c r="AE23" s="236" t="s">
        <v>201</v>
      </c>
      <c r="AF23" s="236" t="s">
        <v>147</v>
      </c>
      <c r="AG23" s="292"/>
      <c r="AH23" s="233"/>
      <c r="AI23" s="220">
        <v>41046</v>
      </c>
      <c r="AJ23" s="227"/>
      <c r="AK23" s="310" t="s">
        <v>146</v>
      </c>
      <c r="AL23" s="222"/>
      <c r="AM23" s="222"/>
      <c r="AN23" s="222"/>
      <c r="AO23" s="243"/>
      <c r="AP23" s="233"/>
      <c r="AQ23" s="290">
        <v>41077</v>
      </c>
      <c r="AR23" s="291"/>
      <c r="AS23" s="118" t="s">
        <v>150</v>
      </c>
      <c r="AT23" s="236" t="s">
        <v>147</v>
      </c>
      <c r="AU23" s="236"/>
      <c r="AV23" s="236" t="s">
        <v>149</v>
      </c>
      <c r="AW23" s="292" t="s">
        <v>201</v>
      </c>
      <c r="AY23" s="1"/>
      <c r="AZ23" s="1"/>
      <c r="BA23" s="1"/>
      <c r="BB23" s="1"/>
      <c r="BC23" s="1"/>
      <c r="BD23" s="1"/>
    </row>
    <row r="24" spans="3:56" ht="15.5" x14ac:dyDescent="0.35">
      <c r="C24" s="220">
        <v>40926</v>
      </c>
      <c r="D24" s="227"/>
      <c r="E24" s="310" t="s">
        <v>146</v>
      </c>
      <c r="F24" s="222"/>
      <c r="G24" s="222"/>
      <c r="H24" s="222"/>
      <c r="I24" s="243"/>
      <c r="J24" s="233"/>
      <c r="K24" s="290">
        <v>40957</v>
      </c>
      <c r="L24" s="291"/>
      <c r="M24" s="118" t="s">
        <v>150</v>
      </c>
      <c r="N24" s="236" t="s">
        <v>154</v>
      </c>
      <c r="O24" s="236" t="s">
        <v>154</v>
      </c>
      <c r="P24" s="236" t="s">
        <v>154</v>
      </c>
      <c r="Q24" s="292" t="s">
        <v>154</v>
      </c>
      <c r="R24" s="233"/>
      <c r="S24" s="290">
        <v>40986</v>
      </c>
      <c r="T24" s="291"/>
      <c r="U24" s="118" t="s">
        <v>150</v>
      </c>
      <c r="V24" s="236" t="s">
        <v>201</v>
      </c>
      <c r="W24" s="236" t="s">
        <v>147</v>
      </c>
      <c r="X24" s="236"/>
      <c r="Y24" s="292" t="s">
        <v>149</v>
      </c>
      <c r="Z24" s="233"/>
      <c r="AA24" s="290">
        <v>41017</v>
      </c>
      <c r="AB24" s="291"/>
      <c r="AC24" s="118" t="s">
        <v>151</v>
      </c>
      <c r="AD24" s="236" t="s">
        <v>149</v>
      </c>
      <c r="AE24" s="236" t="s">
        <v>201</v>
      </c>
      <c r="AF24" s="236" t="s">
        <v>147</v>
      </c>
      <c r="AG24" s="292"/>
      <c r="AH24" s="233"/>
      <c r="AI24" s="290">
        <v>41047</v>
      </c>
      <c r="AJ24" s="291"/>
      <c r="AK24" s="118" t="s">
        <v>152</v>
      </c>
      <c r="AL24" s="236"/>
      <c r="AM24" s="236" t="s">
        <v>149</v>
      </c>
      <c r="AN24" s="236" t="s">
        <v>201</v>
      </c>
      <c r="AO24" s="292" t="s">
        <v>147</v>
      </c>
      <c r="AP24" s="233"/>
      <c r="AQ24" s="290">
        <v>41078</v>
      </c>
      <c r="AR24" s="291"/>
      <c r="AS24" s="118" t="s">
        <v>153</v>
      </c>
      <c r="AT24" s="236" t="s">
        <v>147</v>
      </c>
      <c r="AU24" s="236"/>
      <c r="AV24" s="236" t="s">
        <v>149</v>
      </c>
      <c r="AW24" s="292" t="s">
        <v>201</v>
      </c>
      <c r="AY24" s="1"/>
      <c r="AZ24" s="1"/>
      <c r="BA24" s="1"/>
      <c r="BB24" s="1"/>
      <c r="BC24" s="1"/>
      <c r="BD24" s="1"/>
    </row>
    <row r="25" spans="3:56" ht="15.5" x14ac:dyDescent="0.35">
      <c r="C25" s="290">
        <v>40927</v>
      </c>
      <c r="D25" s="291"/>
      <c r="E25" s="118" t="s">
        <v>152</v>
      </c>
      <c r="F25" s="236" t="s">
        <v>147</v>
      </c>
      <c r="G25" s="236"/>
      <c r="H25" s="236" t="s">
        <v>149</v>
      </c>
      <c r="I25" s="292" t="s">
        <v>201</v>
      </c>
      <c r="J25" s="233"/>
      <c r="K25" s="290">
        <v>40958</v>
      </c>
      <c r="L25" s="291"/>
      <c r="M25" s="118" t="s">
        <v>153</v>
      </c>
      <c r="N25" s="236" t="s">
        <v>154</v>
      </c>
      <c r="O25" s="236" t="s">
        <v>154</v>
      </c>
      <c r="P25" s="236" t="s">
        <v>154</v>
      </c>
      <c r="Q25" s="292" t="s">
        <v>154</v>
      </c>
      <c r="R25" s="233"/>
      <c r="S25" s="290">
        <v>40987</v>
      </c>
      <c r="T25" s="291"/>
      <c r="U25" s="118" t="s">
        <v>153</v>
      </c>
      <c r="V25" s="236" t="s">
        <v>201</v>
      </c>
      <c r="W25" s="236" t="s">
        <v>147</v>
      </c>
      <c r="X25" s="236"/>
      <c r="Y25" s="292" t="s">
        <v>149</v>
      </c>
      <c r="Z25" s="233"/>
      <c r="AA25" s="220">
        <v>41018</v>
      </c>
      <c r="AB25" s="227"/>
      <c r="AC25" s="310" t="s">
        <v>146</v>
      </c>
      <c r="AD25" s="222"/>
      <c r="AE25" s="222"/>
      <c r="AF25" s="222"/>
      <c r="AG25" s="243"/>
      <c r="AH25" s="233"/>
      <c r="AI25" s="290">
        <v>41048</v>
      </c>
      <c r="AJ25" s="291"/>
      <c r="AK25" s="118" t="s">
        <v>155</v>
      </c>
      <c r="AL25" s="236"/>
      <c r="AM25" s="236" t="s">
        <v>149</v>
      </c>
      <c r="AN25" s="236" t="s">
        <v>201</v>
      </c>
      <c r="AO25" s="292" t="s">
        <v>147</v>
      </c>
      <c r="AP25" s="233"/>
      <c r="AQ25" s="335">
        <v>41079</v>
      </c>
      <c r="AR25" s="336"/>
      <c r="AS25" s="329" t="s">
        <v>156</v>
      </c>
      <c r="AT25" s="333" t="s">
        <v>200</v>
      </c>
      <c r="AU25" s="333" t="s">
        <v>200</v>
      </c>
      <c r="AV25" s="333" t="s">
        <v>200</v>
      </c>
      <c r="AW25" s="334" t="s">
        <v>200</v>
      </c>
      <c r="AY25" s="1"/>
      <c r="AZ25" s="1"/>
      <c r="BA25" s="1"/>
      <c r="BB25" s="1"/>
      <c r="BC25" s="1"/>
      <c r="BD25" s="1"/>
    </row>
    <row r="26" spans="3:56" ht="18.5" x14ac:dyDescent="0.45">
      <c r="C26" s="290">
        <v>40928</v>
      </c>
      <c r="D26" s="291"/>
      <c r="E26" s="118" t="s">
        <v>155</v>
      </c>
      <c r="F26" s="236" t="s">
        <v>147</v>
      </c>
      <c r="G26" s="236"/>
      <c r="H26" s="236" t="s">
        <v>149</v>
      </c>
      <c r="I26" s="292" t="s">
        <v>201</v>
      </c>
      <c r="J26" s="233"/>
      <c r="K26" s="290">
        <v>40959</v>
      </c>
      <c r="L26" s="291"/>
      <c r="M26" s="118" t="s">
        <v>156</v>
      </c>
      <c r="N26" s="236" t="s">
        <v>154</v>
      </c>
      <c r="O26" s="236" t="s">
        <v>154</v>
      </c>
      <c r="P26" s="236" t="s">
        <v>154</v>
      </c>
      <c r="Q26" s="292" t="s">
        <v>154</v>
      </c>
      <c r="R26" s="233"/>
      <c r="S26" s="290">
        <v>40988</v>
      </c>
      <c r="T26" s="291"/>
      <c r="U26" s="118" t="s">
        <v>156</v>
      </c>
      <c r="V26" s="236" t="s">
        <v>149</v>
      </c>
      <c r="W26" s="236" t="s">
        <v>201</v>
      </c>
      <c r="X26" s="236" t="s">
        <v>147</v>
      </c>
      <c r="Y26" s="292"/>
      <c r="Z26" s="233"/>
      <c r="AA26" s="290">
        <v>41019</v>
      </c>
      <c r="AB26" s="293"/>
      <c r="AC26" s="118" t="s">
        <v>152</v>
      </c>
      <c r="AD26" s="236"/>
      <c r="AE26" s="236" t="s">
        <v>149</v>
      </c>
      <c r="AF26" s="236" t="s">
        <v>201</v>
      </c>
      <c r="AG26" s="292" t="s">
        <v>147</v>
      </c>
      <c r="AH26" s="233"/>
      <c r="AI26" s="290">
        <v>41049</v>
      </c>
      <c r="AJ26" s="293"/>
      <c r="AK26" s="118" t="s">
        <v>150</v>
      </c>
      <c r="AL26" s="236" t="s">
        <v>147</v>
      </c>
      <c r="AM26" s="236"/>
      <c r="AN26" s="236" t="s">
        <v>149</v>
      </c>
      <c r="AO26" s="292" t="s">
        <v>201</v>
      </c>
      <c r="AP26" s="233"/>
      <c r="AQ26" s="290">
        <v>41080</v>
      </c>
      <c r="AR26" s="293"/>
      <c r="AS26" s="118" t="s">
        <v>151</v>
      </c>
      <c r="AT26" s="292" t="s">
        <v>201</v>
      </c>
      <c r="AU26" s="236" t="s">
        <v>147</v>
      </c>
      <c r="AV26" s="236"/>
      <c r="AW26" s="292" t="s">
        <v>149</v>
      </c>
      <c r="AY26" s="238" t="s">
        <v>181</v>
      </c>
      <c r="AZ26" s="239"/>
      <c r="BA26" s="239"/>
      <c r="BB26" s="239"/>
      <c r="BC26" s="1"/>
      <c r="BD26" s="1"/>
    </row>
    <row r="27" spans="3:56" ht="15.5" x14ac:dyDescent="0.35">
      <c r="C27" s="290">
        <v>40929</v>
      </c>
      <c r="D27" s="291"/>
      <c r="E27" s="118" t="s">
        <v>150</v>
      </c>
      <c r="F27" s="236" t="s">
        <v>201</v>
      </c>
      <c r="G27" s="236" t="s">
        <v>147</v>
      </c>
      <c r="H27" s="236"/>
      <c r="I27" s="292" t="s">
        <v>149</v>
      </c>
      <c r="J27" s="233"/>
      <c r="K27" s="290">
        <v>40960</v>
      </c>
      <c r="L27" s="291"/>
      <c r="M27" s="118" t="s">
        <v>151</v>
      </c>
      <c r="N27" s="236" t="s">
        <v>154</v>
      </c>
      <c r="O27" s="236" t="s">
        <v>154</v>
      </c>
      <c r="P27" s="236" t="s">
        <v>154</v>
      </c>
      <c r="Q27" s="292" t="s">
        <v>154</v>
      </c>
      <c r="R27" s="233"/>
      <c r="S27" s="290">
        <v>40989</v>
      </c>
      <c r="T27" s="291"/>
      <c r="U27" s="118" t="s">
        <v>151</v>
      </c>
      <c r="V27" s="236" t="s">
        <v>149</v>
      </c>
      <c r="W27" s="236" t="s">
        <v>201</v>
      </c>
      <c r="X27" s="236" t="s">
        <v>147</v>
      </c>
      <c r="Y27" s="292"/>
      <c r="Z27" s="233"/>
      <c r="AA27" s="290">
        <v>41020</v>
      </c>
      <c r="AB27" s="291"/>
      <c r="AC27" s="118" t="s">
        <v>155</v>
      </c>
      <c r="AD27" s="236"/>
      <c r="AE27" s="236" t="s">
        <v>149</v>
      </c>
      <c r="AF27" s="236" t="s">
        <v>201</v>
      </c>
      <c r="AG27" s="292" t="s">
        <v>147</v>
      </c>
      <c r="AH27" s="233"/>
      <c r="AI27" s="290">
        <v>41050</v>
      </c>
      <c r="AJ27" s="291"/>
      <c r="AK27" s="118" t="s">
        <v>153</v>
      </c>
      <c r="AL27" s="236" t="s">
        <v>147</v>
      </c>
      <c r="AM27" s="236"/>
      <c r="AN27" s="236" t="s">
        <v>149</v>
      </c>
      <c r="AO27" s="292" t="s">
        <v>201</v>
      </c>
      <c r="AP27" s="233"/>
      <c r="AQ27" s="220">
        <v>41081</v>
      </c>
      <c r="AR27" s="227"/>
      <c r="AS27" s="310" t="s">
        <v>146</v>
      </c>
      <c r="AT27" s="222"/>
      <c r="AU27" s="222"/>
      <c r="AV27" s="222"/>
      <c r="AW27" s="243"/>
      <c r="AY27" s="1"/>
      <c r="AZ27" s="1"/>
      <c r="BA27" s="1"/>
      <c r="BB27" s="1"/>
      <c r="BC27" s="1"/>
      <c r="BD27" s="1"/>
    </row>
    <row r="28" spans="3:56" ht="15.5" x14ac:dyDescent="0.35">
      <c r="C28" s="290">
        <v>40930</v>
      </c>
      <c r="D28" s="291"/>
      <c r="E28" s="118" t="s">
        <v>153</v>
      </c>
      <c r="F28" s="236" t="s">
        <v>201</v>
      </c>
      <c r="G28" s="236" t="s">
        <v>147</v>
      </c>
      <c r="H28" s="236"/>
      <c r="I28" s="292" t="s">
        <v>149</v>
      </c>
      <c r="J28" s="233"/>
      <c r="K28" s="220">
        <v>40961</v>
      </c>
      <c r="L28" s="227"/>
      <c r="M28" s="310" t="s">
        <v>146</v>
      </c>
      <c r="N28" s="222"/>
      <c r="O28" s="222"/>
      <c r="P28" s="222"/>
      <c r="Q28" s="243"/>
      <c r="R28" s="233"/>
      <c r="S28" s="220">
        <v>40990</v>
      </c>
      <c r="T28" s="227"/>
      <c r="U28" s="310" t="s">
        <v>146</v>
      </c>
      <c r="V28" s="222"/>
      <c r="W28" s="222"/>
      <c r="X28" s="222"/>
      <c r="Y28" s="243"/>
      <c r="Z28" s="233"/>
      <c r="AA28" s="290">
        <v>41021</v>
      </c>
      <c r="AB28" s="291"/>
      <c r="AC28" s="118" t="s">
        <v>150</v>
      </c>
      <c r="AD28" s="236" t="s">
        <v>147</v>
      </c>
      <c r="AE28" s="236"/>
      <c r="AF28" s="236" t="s">
        <v>149</v>
      </c>
      <c r="AG28" s="292" t="s">
        <v>201</v>
      </c>
      <c r="AH28" s="233"/>
      <c r="AI28" s="290">
        <v>41051</v>
      </c>
      <c r="AJ28" s="291"/>
      <c r="AK28" s="118" t="s">
        <v>156</v>
      </c>
      <c r="AL28" s="236" t="s">
        <v>201</v>
      </c>
      <c r="AM28" s="236" t="s">
        <v>147</v>
      </c>
      <c r="AN28" s="236"/>
      <c r="AO28" s="292" t="s">
        <v>149</v>
      </c>
      <c r="AP28" s="233"/>
      <c r="AQ28" s="290">
        <v>41082</v>
      </c>
      <c r="AR28" s="291"/>
      <c r="AS28" s="118" t="s">
        <v>152</v>
      </c>
      <c r="AT28" s="236" t="s">
        <v>149</v>
      </c>
      <c r="AU28" s="236" t="s">
        <v>201</v>
      </c>
      <c r="AV28" s="236" t="s">
        <v>147</v>
      </c>
      <c r="AW28" s="292"/>
      <c r="AY28" s="1"/>
      <c r="AZ28" s="1"/>
      <c r="BA28" s="1"/>
      <c r="BB28" s="1"/>
      <c r="BC28" s="1"/>
      <c r="BD28" s="1"/>
    </row>
    <row r="29" spans="3:56" ht="15.5" x14ac:dyDescent="0.35">
      <c r="C29" s="290">
        <v>40931</v>
      </c>
      <c r="D29" s="291"/>
      <c r="E29" s="118" t="s">
        <v>156</v>
      </c>
      <c r="F29" s="236" t="s">
        <v>149</v>
      </c>
      <c r="G29" s="236" t="s">
        <v>201</v>
      </c>
      <c r="H29" s="236" t="s">
        <v>147</v>
      </c>
      <c r="I29" s="292"/>
      <c r="J29" s="233"/>
      <c r="K29" s="290">
        <v>40962</v>
      </c>
      <c r="L29" s="291"/>
      <c r="M29" s="118" t="s">
        <v>152</v>
      </c>
      <c r="N29" s="236"/>
      <c r="O29" s="236" t="s">
        <v>149</v>
      </c>
      <c r="P29" s="236" t="s">
        <v>201</v>
      </c>
      <c r="Q29" s="292" t="s">
        <v>147</v>
      </c>
      <c r="R29" s="233"/>
      <c r="S29" s="290">
        <v>40991</v>
      </c>
      <c r="T29" s="291"/>
      <c r="U29" s="118" t="s">
        <v>152</v>
      </c>
      <c r="V29" s="236"/>
      <c r="W29" s="236" t="s">
        <v>149</v>
      </c>
      <c r="X29" s="236" t="s">
        <v>201</v>
      </c>
      <c r="Y29" s="292" t="s">
        <v>147</v>
      </c>
      <c r="Z29" s="233"/>
      <c r="AA29" s="290">
        <v>41022</v>
      </c>
      <c r="AB29" s="291"/>
      <c r="AC29" s="118" t="s">
        <v>153</v>
      </c>
      <c r="AD29" s="236" t="s">
        <v>147</v>
      </c>
      <c r="AE29" s="236"/>
      <c r="AF29" s="236" t="s">
        <v>149</v>
      </c>
      <c r="AG29" s="292" t="s">
        <v>201</v>
      </c>
      <c r="AH29" s="233"/>
      <c r="AI29" s="290">
        <v>41052</v>
      </c>
      <c r="AJ29" s="291"/>
      <c r="AK29" s="118" t="s">
        <v>151</v>
      </c>
      <c r="AL29" s="236" t="s">
        <v>201</v>
      </c>
      <c r="AM29" s="236" t="s">
        <v>147</v>
      </c>
      <c r="AN29" s="236"/>
      <c r="AO29" s="292" t="s">
        <v>149</v>
      </c>
      <c r="AP29" s="233"/>
      <c r="AQ29" s="290">
        <v>41083</v>
      </c>
      <c r="AR29" s="291"/>
      <c r="AS29" s="118" t="s">
        <v>155</v>
      </c>
      <c r="AT29" s="236" t="s">
        <v>149</v>
      </c>
      <c r="AU29" s="236" t="s">
        <v>201</v>
      </c>
      <c r="AV29" s="236" t="s">
        <v>147</v>
      </c>
      <c r="AW29" s="292"/>
      <c r="AY29" s="1"/>
      <c r="AZ29" s="1"/>
      <c r="BA29" s="1"/>
      <c r="BB29" s="1"/>
      <c r="BC29" s="1"/>
      <c r="BD29" s="1"/>
    </row>
    <row r="30" spans="3:56" ht="15.5" x14ac:dyDescent="0.35">
      <c r="C30" s="290">
        <v>40932</v>
      </c>
      <c r="D30" s="291"/>
      <c r="E30" s="118" t="s">
        <v>151</v>
      </c>
      <c r="F30" s="236" t="s">
        <v>149</v>
      </c>
      <c r="G30" s="236" t="s">
        <v>201</v>
      </c>
      <c r="H30" s="236" t="s">
        <v>147</v>
      </c>
      <c r="I30" s="292"/>
      <c r="J30" s="233"/>
      <c r="K30" s="290">
        <v>40963</v>
      </c>
      <c r="L30" s="291"/>
      <c r="M30" s="118" t="s">
        <v>155</v>
      </c>
      <c r="N30" s="236"/>
      <c r="O30" s="236" t="s">
        <v>149</v>
      </c>
      <c r="P30" s="236" t="s">
        <v>201</v>
      </c>
      <c r="Q30" s="292" t="s">
        <v>147</v>
      </c>
      <c r="R30" s="233"/>
      <c r="S30" s="290">
        <v>40992</v>
      </c>
      <c r="T30" s="291"/>
      <c r="U30" s="118" t="s">
        <v>155</v>
      </c>
      <c r="V30" s="236"/>
      <c r="W30" s="236" t="s">
        <v>149</v>
      </c>
      <c r="X30" s="236" t="s">
        <v>201</v>
      </c>
      <c r="Y30" s="292" t="s">
        <v>147</v>
      </c>
      <c r="Z30" s="233"/>
      <c r="AA30" s="290">
        <v>41023</v>
      </c>
      <c r="AB30" s="291"/>
      <c r="AC30" s="118" t="s">
        <v>156</v>
      </c>
      <c r="AD30" s="236" t="s">
        <v>201</v>
      </c>
      <c r="AE30" s="236" t="s">
        <v>147</v>
      </c>
      <c r="AF30" s="236"/>
      <c r="AG30" s="292" t="s">
        <v>149</v>
      </c>
      <c r="AH30" s="233"/>
      <c r="AI30" s="220">
        <v>41053</v>
      </c>
      <c r="AJ30" s="227"/>
      <c r="AK30" s="310" t="s">
        <v>146</v>
      </c>
      <c r="AL30" s="222"/>
      <c r="AM30" s="222"/>
      <c r="AN30" s="222"/>
      <c r="AO30" s="243"/>
      <c r="AP30" s="233"/>
      <c r="AQ30" s="290">
        <v>41084</v>
      </c>
      <c r="AR30" s="291"/>
      <c r="AS30" s="118" t="s">
        <v>150</v>
      </c>
      <c r="AT30" s="236"/>
      <c r="AU30" s="236" t="s">
        <v>149</v>
      </c>
      <c r="AV30" s="236" t="s">
        <v>201</v>
      </c>
      <c r="AW30" s="292" t="s">
        <v>147</v>
      </c>
      <c r="AY30" s="1"/>
      <c r="AZ30" s="1"/>
      <c r="BA30" s="1"/>
      <c r="BB30" s="1"/>
      <c r="BC30" s="1"/>
      <c r="BD30" s="1"/>
    </row>
    <row r="31" spans="3:56" ht="15.5" x14ac:dyDescent="0.35">
      <c r="C31" s="220">
        <v>40933</v>
      </c>
      <c r="D31" s="227"/>
      <c r="E31" s="310" t="s">
        <v>146</v>
      </c>
      <c r="F31" s="222"/>
      <c r="G31" s="222"/>
      <c r="H31" s="222"/>
      <c r="I31" s="243"/>
      <c r="J31" s="233"/>
      <c r="K31" s="290">
        <v>40964</v>
      </c>
      <c r="L31" s="291"/>
      <c r="M31" s="118" t="s">
        <v>150</v>
      </c>
      <c r="N31" s="236" t="s">
        <v>147</v>
      </c>
      <c r="O31" s="236"/>
      <c r="P31" s="236" t="s">
        <v>149</v>
      </c>
      <c r="Q31" s="292" t="s">
        <v>201</v>
      </c>
      <c r="R31" s="233"/>
      <c r="S31" s="290">
        <v>40993</v>
      </c>
      <c r="T31" s="291"/>
      <c r="U31" s="118" t="s">
        <v>150</v>
      </c>
      <c r="V31" s="236" t="s">
        <v>147</v>
      </c>
      <c r="W31" s="236"/>
      <c r="X31" s="236" t="s">
        <v>149</v>
      </c>
      <c r="Y31" s="292" t="s">
        <v>201</v>
      </c>
      <c r="Z31" s="233"/>
      <c r="AA31" s="290">
        <v>41024</v>
      </c>
      <c r="AB31" s="291"/>
      <c r="AC31" s="118" t="s">
        <v>151</v>
      </c>
      <c r="AD31" s="236" t="s">
        <v>201</v>
      </c>
      <c r="AE31" s="236" t="s">
        <v>147</v>
      </c>
      <c r="AF31" s="236"/>
      <c r="AG31" s="292" t="s">
        <v>149</v>
      </c>
      <c r="AH31" s="233"/>
      <c r="AI31" s="290">
        <v>41054</v>
      </c>
      <c r="AJ31" s="291"/>
      <c r="AK31" s="118" t="s">
        <v>152</v>
      </c>
      <c r="AL31" s="236" t="s">
        <v>149</v>
      </c>
      <c r="AM31" s="236" t="s">
        <v>201</v>
      </c>
      <c r="AN31" s="236" t="s">
        <v>147</v>
      </c>
      <c r="AO31" s="292"/>
      <c r="AP31" s="233"/>
      <c r="AQ31" s="290">
        <v>41085</v>
      </c>
      <c r="AR31" s="291"/>
      <c r="AS31" s="118" t="s">
        <v>153</v>
      </c>
      <c r="AT31" s="236"/>
      <c r="AU31" s="236" t="s">
        <v>149</v>
      </c>
      <c r="AV31" s="236" t="s">
        <v>201</v>
      </c>
      <c r="AW31" s="292" t="s">
        <v>147</v>
      </c>
      <c r="AY31" s="1"/>
      <c r="AZ31" s="1"/>
      <c r="BA31" s="1"/>
      <c r="BB31" s="1"/>
      <c r="BC31" s="1"/>
      <c r="BD31" s="1"/>
    </row>
    <row r="32" spans="3:56" ht="15.5" x14ac:dyDescent="0.35">
      <c r="C32" s="290">
        <v>40934</v>
      </c>
      <c r="D32" s="291"/>
      <c r="E32" s="118" t="s">
        <v>152</v>
      </c>
      <c r="F32" s="236"/>
      <c r="G32" s="236" t="s">
        <v>149</v>
      </c>
      <c r="H32" s="236" t="s">
        <v>201</v>
      </c>
      <c r="I32" s="292" t="s">
        <v>147</v>
      </c>
      <c r="J32" s="233"/>
      <c r="K32" s="290">
        <v>40965</v>
      </c>
      <c r="L32" s="291"/>
      <c r="M32" s="118" t="s">
        <v>153</v>
      </c>
      <c r="N32" s="236" t="s">
        <v>147</v>
      </c>
      <c r="O32" s="236"/>
      <c r="P32" s="236" t="s">
        <v>149</v>
      </c>
      <c r="Q32" s="292" t="s">
        <v>201</v>
      </c>
      <c r="R32" s="233"/>
      <c r="S32" s="290">
        <v>40994</v>
      </c>
      <c r="T32" s="291"/>
      <c r="U32" s="118" t="s">
        <v>153</v>
      </c>
      <c r="V32" s="236" t="s">
        <v>147</v>
      </c>
      <c r="W32" s="236"/>
      <c r="X32" s="236" t="s">
        <v>149</v>
      </c>
      <c r="Y32" s="292" t="s">
        <v>201</v>
      </c>
      <c r="Z32" s="233"/>
      <c r="AA32" s="220">
        <v>41025</v>
      </c>
      <c r="AB32" s="227"/>
      <c r="AC32" s="310" t="s">
        <v>146</v>
      </c>
      <c r="AD32" s="222"/>
      <c r="AE32" s="222"/>
      <c r="AF32" s="222"/>
      <c r="AG32" s="243"/>
      <c r="AH32" s="233"/>
      <c r="AI32" s="290">
        <v>41055</v>
      </c>
      <c r="AJ32" s="291"/>
      <c r="AK32" s="118" t="s">
        <v>155</v>
      </c>
      <c r="AL32" s="236" t="s">
        <v>149</v>
      </c>
      <c r="AM32" s="236" t="s">
        <v>201</v>
      </c>
      <c r="AN32" s="236" t="s">
        <v>147</v>
      </c>
      <c r="AO32" s="292"/>
      <c r="AP32" s="233"/>
      <c r="AQ32" s="290">
        <v>41086</v>
      </c>
      <c r="AR32" s="291"/>
      <c r="AS32" s="118" t="s">
        <v>156</v>
      </c>
      <c r="AT32" s="236" t="s">
        <v>147</v>
      </c>
      <c r="AU32" s="236"/>
      <c r="AV32" s="236" t="s">
        <v>149</v>
      </c>
      <c r="AW32" s="292" t="s">
        <v>201</v>
      </c>
      <c r="AY32" s="1"/>
      <c r="AZ32" s="1"/>
      <c r="BA32" s="1"/>
      <c r="BB32" s="1"/>
      <c r="BC32" s="1"/>
      <c r="BD32" s="1"/>
    </row>
    <row r="33" spans="1:68" ht="15.5" x14ac:dyDescent="0.35">
      <c r="C33" s="290">
        <v>40935</v>
      </c>
      <c r="D33" s="291"/>
      <c r="E33" s="118" t="s">
        <v>155</v>
      </c>
      <c r="F33" s="236"/>
      <c r="G33" s="236" t="s">
        <v>149</v>
      </c>
      <c r="H33" s="236" t="s">
        <v>201</v>
      </c>
      <c r="I33" s="292" t="s">
        <v>147</v>
      </c>
      <c r="J33" s="233"/>
      <c r="K33" s="290">
        <v>40966</v>
      </c>
      <c r="L33" s="291"/>
      <c r="M33" s="118" t="s">
        <v>156</v>
      </c>
      <c r="N33" s="236" t="s">
        <v>201</v>
      </c>
      <c r="O33" s="236" t="s">
        <v>147</v>
      </c>
      <c r="P33" s="236"/>
      <c r="Q33" s="292" t="s">
        <v>149</v>
      </c>
      <c r="R33" s="233"/>
      <c r="S33" s="290">
        <v>40995</v>
      </c>
      <c r="T33" s="291"/>
      <c r="U33" s="118" t="s">
        <v>156</v>
      </c>
      <c r="V33" s="236" t="s">
        <v>201</v>
      </c>
      <c r="W33" s="236" t="s">
        <v>147</v>
      </c>
      <c r="X33" s="236"/>
      <c r="Y33" s="292" t="s">
        <v>149</v>
      </c>
      <c r="Z33" s="233"/>
      <c r="AA33" s="290">
        <v>41026</v>
      </c>
      <c r="AB33" s="293"/>
      <c r="AC33" s="118" t="s">
        <v>152</v>
      </c>
      <c r="AD33" s="236" t="s">
        <v>149</v>
      </c>
      <c r="AE33" s="236" t="s">
        <v>201</v>
      </c>
      <c r="AF33" s="236" t="s">
        <v>147</v>
      </c>
      <c r="AG33" s="292"/>
      <c r="AH33" s="233"/>
      <c r="AI33" s="290">
        <v>41056</v>
      </c>
      <c r="AJ33" s="293"/>
      <c r="AK33" s="118" t="s">
        <v>150</v>
      </c>
      <c r="AL33" s="236"/>
      <c r="AM33" s="236" t="s">
        <v>149</v>
      </c>
      <c r="AN33" s="236" t="s">
        <v>201</v>
      </c>
      <c r="AO33" s="292" t="s">
        <v>147</v>
      </c>
      <c r="AP33" s="233"/>
      <c r="AQ33" s="290">
        <v>41087</v>
      </c>
      <c r="AR33" s="293"/>
      <c r="AS33" s="118" t="s">
        <v>151</v>
      </c>
      <c r="AT33" s="236" t="s">
        <v>147</v>
      </c>
      <c r="AU33" s="236"/>
      <c r="AV33" s="236" t="s">
        <v>149</v>
      </c>
      <c r="AW33" s="292" t="s">
        <v>201</v>
      </c>
      <c r="AY33" s="1"/>
      <c r="AZ33" s="1"/>
      <c r="BA33" s="1"/>
      <c r="BB33" s="1"/>
      <c r="BC33" s="1"/>
      <c r="BD33" s="1"/>
    </row>
    <row r="34" spans="1:68" ht="15.5" x14ac:dyDescent="0.35">
      <c r="C34" s="290">
        <v>40936</v>
      </c>
      <c r="D34" s="291"/>
      <c r="E34" s="118" t="s">
        <v>150</v>
      </c>
      <c r="F34" s="236" t="s">
        <v>147</v>
      </c>
      <c r="G34" s="236"/>
      <c r="H34" s="236" t="s">
        <v>149</v>
      </c>
      <c r="I34" s="292" t="s">
        <v>201</v>
      </c>
      <c r="J34" s="233"/>
      <c r="K34" s="290">
        <v>40967</v>
      </c>
      <c r="L34" s="291"/>
      <c r="M34" s="118" t="s">
        <v>151</v>
      </c>
      <c r="N34" s="236" t="s">
        <v>201</v>
      </c>
      <c r="O34" s="236" t="s">
        <v>147</v>
      </c>
      <c r="P34" s="236"/>
      <c r="Q34" s="292" t="s">
        <v>149</v>
      </c>
      <c r="R34" s="233"/>
      <c r="S34" s="290">
        <v>40996</v>
      </c>
      <c r="T34" s="291"/>
      <c r="U34" s="118" t="s">
        <v>151</v>
      </c>
      <c r="V34" s="236" t="s">
        <v>201</v>
      </c>
      <c r="W34" s="236" t="s">
        <v>147</v>
      </c>
      <c r="X34" s="236"/>
      <c r="Y34" s="292" t="s">
        <v>149</v>
      </c>
      <c r="Z34" s="233"/>
      <c r="AA34" s="290">
        <v>41027</v>
      </c>
      <c r="AB34" s="291"/>
      <c r="AC34" s="118" t="s">
        <v>155</v>
      </c>
      <c r="AD34" s="236" t="s">
        <v>149</v>
      </c>
      <c r="AE34" s="236" t="s">
        <v>201</v>
      </c>
      <c r="AF34" s="236" t="s">
        <v>147</v>
      </c>
      <c r="AG34" s="292"/>
      <c r="AH34" s="233"/>
      <c r="AI34" s="290">
        <v>41057</v>
      </c>
      <c r="AJ34" s="291"/>
      <c r="AK34" s="118" t="s">
        <v>153</v>
      </c>
      <c r="AL34" s="236"/>
      <c r="AM34" s="236" t="s">
        <v>149</v>
      </c>
      <c r="AN34" s="236" t="s">
        <v>201</v>
      </c>
      <c r="AO34" s="292" t="s">
        <v>147</v>
      </c>
      <c r="AP34" s="233"/>
      <c r="AQ34" s="220">
        <v>41088</v>
      </c>
      <c r="AR34" s="227"/>
      <c r="AS34" s="310" t="s">
        <v>146</v>
      </c>
      <c r="AT34" s="222"/>
      <c r="AU34" s="222"/>
      <c r="AV34" s="222"/>
      <c r="AW34" s="243"/>
      <c r="AY34" s="1"/>
      <c r="AZ34" s="1"/>
      <c r="BA34" s="1"/>
      <c r="BB34" s="1"/>
      <c r="BC34" s="1"/>
      <c r="BD34" s="1"/>
    </row>
    <row r="35" spans="1:68" ht="15.5" x14ac:dyDescent="0.35">
      <c r="C35" s="290">
        <v>40937</v>
      </c>
      <c r="D35" s="291"/>
      <c r="E35" s="118" t="s">
        <v>153</v>
      </c>
      <c r="F35" s="236" t="s">
        <v>147</v>
      </c>
      <c r="G35" s="236"/>
      <c r="H35" s="236" t="s">
        <v>149</v>
      </c>
      <c r="I35" s="292" t="s">
        <v>201</v>
      </c>
      <c r="J35" s="233"/>
      <c r="K35" s="290">
        <v>40968</v>
      </c>
      <c r="L35" s="293"/>
      <c r="M35" s="118"/>
      <c r="N35" s="236"/>
      <c r="O35" s="236"/>
      <c r="P35" s="236"/>
      <c r="Q35" s="292"/>
      <c r="R35" s="233"/>
      <c r="S35" s="220">
        <v>40997</v>
      </c>
      <c r="T35" s="227"/>
      <c r="U35" s="310" t="s">
        <v>146</v>
      </c>
      <c r="V35" s="222"/>
      <c r="W35" s="222"/>
      <c r="X35" s="222"/>
      <c r="Y35" s="243"/>
      <c r="Z35" s="233"/>
      <c r="AA35" s="290">
        <v>41028</v>
      </c>
      <c r="AB35" s="291"/>
      <c r="AC35" s="118" t="s">
        <v>150</v>
      </c>
      <c r="AD35" s="236"/>
      <c r="AE35" s="236" t="s">
        <v>149</v>
      </c>
      <c r="AF35" s="236" t="s">
        <v>201</v>
      </c>
      <c r="AG35" s="292" t="s">
        <v>147</v>
      </c>
      <c r="AH35" s="233"/>
      <c r="AI35" s="290">
        <v>41058</v>
      </c>
      <c r="AJ35" s="291"/>
      <c r="AK35" s="118" t="s">
        <v>156</v>
      </c>
      <c r="AL35" s="236" t="s">
        <v>147</v>
      </c>
      <c r="AM35" s="236"/>
      <c r="AN35" s="236" t="s">
        <v>149</v>
      </c>
      <c r="AO35" s="292" t="s">
        <v>201</v>
      </c>
      <c r="AP35" s="233"/>
      <c r="AQ35" s="290">
        <v>41089</v>
      </c>
      <c r="AR35" s="291"/>
      <c r="AS35" s="118" t="s">
        <v>152</v>
      </c>
      <c r="AT35" s="236" t="s">
        <v>201</v>
      </c>
      <c r="AU35" s="236" t="s">
        <v>147</v>
      </c>
      <c r="AV35" s="236"/>
      <c r="AW35" s="292" t="s">
        <v>149</v>
      </c>
      <c r="AY35" s="1"/>
      <c r="AZ35" s="1"/>
      <c r="BA35" s="1"/>
      <c r="BB35" s="1"/>
      <c r="BC35" s="1"/>
      <c r="BD35" s="1"/>
    </row>
    <row r="36" spans="1:68" ht="15.5" x14ac:dyDescent="0.35">
      <c r="C36" s="290">
        <v>40938</v>
      </c>
      <c r="D36" s="291" t="s">
        <v>127</v>
      </c>
      <c r="E36" s="118" t="s">
        <v>156</v>
      </c>
      <c r="F36" s="236" t="s">
        <v>201</v>
      </c>
      <c r="G36" s="236" t="s">
        <v>147</v>
      </c>
      <c r="H36" s="236"/>
      <c r="I36" s="292" t="s">
        <v>149</v>
      </c>
      <c r="J36" s="233"/>
      <c r="K36" s="290"/>
      <c r="L36" s="291"/>
      <c r="M36" s="118"/>
      <c r="N36" s="236"/>
      <c r="O36" s="236"/>
      <c r="P36" s="236"/>
      <c r="Q36" s="292"/>
      <c r="R36" s="233"/>
      <c r="S36" s="290">
        <v>40998</v>
      </c>
      <c r="T36" s="291"/>
      <c r="U36" s="118" t="s">
        <v>152</v>
      </c>
      <c r="V36" s="236" t="s">
        <v>149</v>
      </c>
      <c r="W36" s="236" t="s">
        <v>201</v>
      </c>
      <c r="X36" s="236" t="s">
        <v>147</v>
      </c>
      <c r="Y36" s="292"/>
      <c r="Z36" s="233"/>
      <c r="AA36" s="290">
        <v>41029</v>
      </c>
      <c r="AB36" s="291"/>
      <c r="AC36" s="118" t="s">
        <v>153</v>
      </c>
      <c r="AD36" s="236"/>
      <c r="AE36" s="236" t="s">
        <v>149</v>
      </c>
      <c r="AF36" s="236" t="s">
        <v>201</v>
      </c>
      <c r="AG36" s="292" t="s">
        <v>147</v>
      </c>
      <c r="AH36" s="233"/>
      <c r="AI36" s="290">
        <v>41059</v>
      </c>
      <c r="AJ36" s="291"/>
      <c r="AK36" s="118" t="s">
        <v>151</v>
      </c>
      <c r="AL36" s="236" t="s">
        <v>147</v>
      </c>
      <c r="AM36" s="236"/>
      <c r="AN36" s="236" t="s">
        <v>149</v>
      </c>
      <c r="AO36" s="292" t="s">
        <v>201</v>
      </c>
      <c r="AP36" s="233"/>
      <c r="AQ36" s="290">
        <v>41090</v>
      </c>
      <c r="AR36" s="291"/>
      <c r="AS36" s="118" t="s">
        <v>155</v>
      </c>
      <c r="AT36" s="236" t="s">
        <v>201</v>
      </c>
      <c r="AU36" s="236" t="s">
        <v>147</v>
      </c>
      <c r="AV36" s="236"/>
      <c r="AW36" s="292" t="s">
        <v>149</v>
      </c>
      <c r="AY36" s="1"/>
      <c r="AZ36" s="1"/>
      <c r="BA36" s="1"/>
      <c r="BB36" s="1"/>
      <c r="BC36" s="1"/>
      <c r="BD36" s="1"/>
    </row>
    <row r="37" spans="1:68" ht="16" thickBot="1" x14ac:dyDescent="0.4">
      <c r="C37" s="296">
        <v>40939</v>
      </c>
      <c r="D37" s="297" t="s">
        <v>127</v>
      </c>
      <c r="E37" s="303" t="s">
        <v>151</v>
      </c>
      <c r="F37" s="298" t="s">
        <v>201</v>
      </c>
      <c r="G37" s="301" t="s">
        <v>147</v>
      </c>
      <c r="H37" s="301"/>
      <c r="I37" s="299" t="s">
        <v>149</v>
      </c>
      <c r="J37" s="233"/>
      <c r="K37" s="296"/>
      <c r="L37" s="300"/>
      <c r="M37" s="303"/>
      <c r="N37" s="301"/>
      <c r="O37" s="301"/>
      <c r="P37" s="301"/>
      <c r="Q37" s="299"/>
      <c r="R37" s="233"/>
      <c r="S37" s="296">
        <v>40999</v>
      </c>
      <c r="T37" s="297" t="s">
        <v>127</v>
      </c>
      <c r="U37" s="303" t="s">
        <v>155</v>
      </c>
      <c r="V37" s="301" t="s">
        <v>149</v>
      </c>
      <c r="W37" s="301" t="s">
        <v>201</v>
      </c>
      <c r="X37" s="301" t="s">
        <v>147</v>
      </c>
      <c r="Y37" s="299"/>
      <c r="Z37" s="233"/>
      <c r="AA37" s="296"/>
      <c r="AB37" s="300"/>
      <c r="AC37" s="303"/>
      <c r="AD37" s="303"/>
      <c r="AE37" s="303"/>
      <c r="AF37" s="303"/>
      <c r="AG37" s="304"/>
      <c r="AH37" s="233"/>
      <c r="AI37" s="228">
        <v>41060</v>
      </c>
      <c r="AJ37" s="320" t="s">
        <v>127</v>
      </c>
      <c r="AK37" s="321" t="s">
        <v>146</v>
      </c>
      <c r="AL37" s="231"/>
      <c r="AM37" s="231"/>
      <c r="AN37" s="231"/>
      <c r="AO37" s="245"/>
      <c r="AP37" s="233"/>
      <c r="AQ37" s="296"/>
      <c r="AR37" s="300"/>
      <c r="AS37" s="303"/>
      <c r="AT37" s="303"/>
      <c r="AU37" s="303"/>
      <c r="AV37" s="303"/>
      <c r="AW37" s="304"/>
      <c r="AY37" s="1"/>
      <c r="AZ37" s="1"/>
      <c r="BA37" s="1"/>
      <c r="BB37" s="1"/>
      <c r="BC37" s="1"/>
      <c r="BD37" s="1"/>
    </row>
    <row r="38" spans="1:68" ht="15" thickBot="1" x14ac:dyDescent="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Y38" s="1"/>
      <c r="AZ38" s="1"/>
      <c r="BA38" s="1"/>
      <c r="BB38" s="1"/>
      <c r="BC38" s="1"/>
      <c r="BD38" s="1"/>
    </row>
    <row r="39" spans="1:68" x14ac:dyDescent="0.35">
      <c r="C39" s="433" t="s">
        <v>128</v>
      </c>
      <c r="D39" s="434"/>
      <c r="E39" s="434"/>
      <c r="F39" s="434" t="s">
        <v>128</v>
      </c>
      <c r="G39" s="434"/>
      <c r="H39" s="434"/>
      <c r="I39" s="435"/>
      <c r="J39" s="233"/>
      <c r="K39" s="433" t="s">
        <v>129</v>
      </c>
      <c r="L39" s="434"/>
      <c r="M39" s="434"/>
      <c r="N39" s="434" t="s">
        <v>129</v>
      </c>
      <c r="O39" s="434"/>
      <c r="P39" s="434"/>
      <c r="Q39" s="435"/>
      <c r="R39" s="233"/>
      <c r="S39" s="433" t="s">
        <v>130</v>
      </c>
      <c r="T39" s="434"/>
      <c r="U39" s="434"/>
      <c r="V39" s="434" t="s">
        <v>130</v>
      </c>
      <c r="W39" s="434"/>
      <c r="X39" s="434"/>
      <c r="Y39" s="435"/>
      <c r="Z39" s="233"/>
      <c r="AA39" s="433" t="s">
        <v>131</v>
      </c>
      <c r="AB39" s="434"/>
      <c r="AC39" s="434"/>
      <c r="AD39" s="434" t="s">
        <v>131</v>
      </c>
      <c r="AE39" s="434"/>
      <c r="AF39" s="434"/>
      <c r="AG39" s="435"/>
      <c r="AH39" s="233"/>
      <c r="AI39" s="433" t="s">
        <v>132</v>
      </c>
      <c r="AJ39" s="434"/>
      <c r="AK39" s="434"/>
      <c r="AL39" s="434" t="s">
        <v>132</v>
      </c>
      <c r="AM39" s="434"/>
      <c r="AN39" s="434"/>
      <c r="AO39" s="435"/>
      <c r="AP39" s="233"/>
      <c r="AQ39" s="433" t="s">
        <v>133</v>
      </c>
      <c r="AR39" s="434"/>
      <c r="AS39" s="434"/>
      <c r="AT39" s="434" t="s">
        <v>133</v>
      </c>
      <c r="AU39" s="434"/>
      <c r="AV39" s="434"/>
      <c r="AW39" s="435"/>
      <c r="AY39" s="1"/>
      <c r="AZ39" s="1"/>
      <c r="BA39" s="1"/>
      <c r="BB39" s="1"/>
      <c r="BC39" s="1"/>
      <c r="BD39" s="1"/>
    </row>
    <row r="40" spans="1:68" s="32" customFormat="1" ht="16" thickBot="1" x14ac:dyDescent="0.4">
      <c r="A40" s="155"/>
      <c r="B40" s="155"/>
      <c r="C40" s="311"/>
      <c r="D40" s="29"/>
      <c r="E40" s="312"/>
      <c r="F40" s="256" t="s">
        <v>122</v>
      </c>
      <c r="G40" s="256" t="s">
        <v>123</v>
      </c>
      <c r="H40" s="256" t="s">
        <v>124</v>
      </c>
      <c r="I40" s="257" t="s">
        <v>125</v>
      </c>
      <c r="J40" s="155"/>
      <c r="K40" s="311"/>
      <c r="L40" s="29"/>
      <c r="M40" s="312"/>
      <c r="N40" s="256" t="s">
        <v>122</v>
      </c>
      <c r="O40" s="256" t="s">
        <v>123</v>
      </c>
      <c r="P40" s="256" t="s">
        <v>124</v>
      </c>
      <c r="Q40" s="257" t="s">
        <v>125</v>
      </c>
      <c r="R40" s="155"/>
      <c r="S40" s="311"/>
      <c r="T40" s="29"/>
      <c r="U40" s="312"/>
      <c r="V40" s="256" t="s">
        <v>122</v>
      </c>
      <c r="W40" s="256" t="s">
        <v>123</v>
      </c>
      <c r="X40" s="256" t="s">
        <v>124</v>
      </c>
      <c r="Y40" s="257" t="s">
        <v>125</v>
      </c>
      <c r="Z40" s="155"/>
      <c r="AA40" s="311"/>
      <c r="AB40" s="29"/>
      <c r="AC40" s="312"/>
      <c r="AD40" s="256" t="s">
        <v>122</v>
      </c>
      <c r="AE40" s="256" t="s">
        <v>123</v>
      </c>
      <c r="AF40" s="256" t="s">
        <v>124</v>
      </c>
      <c r="AG40" s="257" t="s">
        <v>125</v>
      </c>
      <c r="AH40" s="155"/>
      <c r="AI40" s="316"/>
      <c r="AJ40" s="317"/>
      <c r="AK40" s="312"/>
      <c r="AL40" s="256" t="s">
        <v>122</v>
      </c>
      <c r="AM40" s="256" t="s">
        <v>123</v>
      </c>
      <c r="AN40" s="256" t="s">
        <v>124</v>
      </c>
      <c r="AO40" s="257" t="s">
        <v>125</v>
      </c>
      <c r="AP40" s="155"/>
      <c r="AQ40" s="316"/>
      <c r="AR40" s="317"/>
      <c r="AS40" s="312"/>
      <c r="AT40" s="256" t="s">
        <v>122</v>
      </c>
      <c r="AU40" s="256" t="s">
        <v>123</v>
      </c>
      <c r="AV40" s="256" t="s">
        <v>124</v>
      </c>
      <c r="AW40" s="257" t="s">
        <v>125</v>
      </c>
      <c r="AX40" s="155"/>
      <c r="AY40" s="1"/>
      <c r="AZ40" s="1"/>
      <c r="BA40" s="1"/>
      <c r="BB40" s="1"/>
      <c r="BC40" s="1"/>
      <c r="BD40" s="1"/>
      <c r="BE40" s="155"/>
      <c r="BF40" s="155"/>
      <c r="BG40" s="155"/>
      <c r="BH40" s="155"/>
      <c r="BI40" s="155"/>
      <c r="BJ40" s="155"/>
      <c r="BK40" s="155"/>
      <c r="BL40" s="155"/>
      <c r="BM40" s="155"/>
      <c r="BN40" s="155"/>
      <c r="BO40" s="155"/>
      <c r="BP40" s="155"/>
    </row>
    <row r="41" spans="1:68" ht="15.5" x14ac:dyDescent="0.35">
      <c r="C41" s="284">
        <v>41091</v>
      </c>
      <c r="D41" s="285"/>
      <c r="E41" s="309" t="s">
        <v>150</v>
      </c>
      <c r="F41" s="370" t="s">
        <v>149</v>
      </c>
      <c r="G41" s="370" t="s">
        <v>201</v>
      </c>
      <c r="H41" s="371" t="s">
        <v>147</v>
      </c>
      <c r="I41" s="287"/>
      <c r="J41" s="233"/>
      <c r="K41" s="284">
        <v>41122</v>
      </c>
      <c r="L41" s="285"/>
      <c r="M41" s="309" t="s">
        <v>151</v>
      </c>
      <c r="N41" s="370" t="s">
        <v>154</v>
      </c>
      <c r="O41" s="370" t="s">
        <v>154</v>
      </c>
      <c r="P41" s="370" t="s">
        <v>154</v>
      </c>
      <c r="Q41" s="287" t="s">
        <v>154</v>
      </c>
      <c r="R41" s="233"/>
      <c r="S41" s="284">
        <v>41153</v>
      </c>
      <c r="T41" s="285"/>
      <c r="U41" s="309" t="s">
        <v>155</v>
      </c>
      <c r="V41" s="370" t="s">
        <v>147</v>
      </c>
      <c r="W41" s="236"/>
      <c r="X41" s="370" t="s">
        <v>149</v>
      </c>
      <c r="Y41" s="287" t="s">
        <v>201</v>
      </c>
      <c r="Z41" s="233"/>
      <c r="AA41" s="284">
        <v>41183</v>
      </c>
      <c r="AB41" s="285"/>
      <c r="AC41" s="309" t="s">
        <v>153</v>
      </c>
      <c r="AD41" s="370" t="s">
        <v>201</v>
      </c>
      <c r="AE41" s="236" t="s">
        <v>147</v>
      </c>
      <c r="AF41" s="370"/>
      <c r="AG41" s="287" t="s">
        <v>149</v>
      </c>
      <c r="AH41" s="233"/>
      <c r="AI41" s="313">
        <v>41214</v>
      </c>
      <c r="AJ41" s="314"/>
      <c r="AK41" s="315" t="s">
        <v>146</v>
      </c>
      <c r="AL41" s="307"/>
      <c r="AM41" s="307"/>
      <c r="AN41" s="307"/>
      <c r="AO41" s="244"/>
      <c r="AP41" s="233"/>
      <c r="AQ41" s="368">
        <v>41244</v>
      </c>
      <c r="AR41" s="369"/>
      <c r="AS41" s="309" t="s">
        <v>155</v>
      </c>
      <c r="AT41" s="236"/>
      <c r="AU41" s="370" t="s">
        <v>149</v>
      </c>
      <c r="AV41" s="370" t="s">
        <v>201</v>
      </c>
      <c r="AW41" s="287" t="s">
        <v>147</v>
      </c>
      <c r="AY41" s="1"/>
      <c r="AZ41" s="1"/>
      <c r="BA41" s="1"/>
      <c r="BB41" s="1"/>
      <c r="BC41" s="1"/>
      <c r="BD41" s="1"/>
    </row>
    <row r="42" spans="1:68" ht="15.5" x14ac:dyDescent="0.35">
      <c r="C42" s="290">
        <v>41092</v>
      </c>
      <c r="D42" s="291"/>
      <c r="E42" s="118" t="s">
        <v>153</v>
      </c>
      <c r="F42" s="236" t="s">
        <v>149</v>
      </c>
      <c r="G42" s="236" t="s">
        <v>201</v>
      </c>
      <c r="H42" s="292" t="s">
        <v>147</v>
      </c>
      <c r="I42" s="292"/>
      <c r="J42" s="233"/>
      <c r="K42" s="220">
        <v>41123</v>
      </c>
      <c r="L42" s="227"/>
      <c r="M42" s="310" t="s">
        <v>146</v>
      </c>
      <c r="N42" s="222"/>
      <c r="O42" s="222"/>
      <c r="P42" s="222"/>
      <c r="Q42" s="243"/>
      <c r="R42" s="233"/>
      <c r="S42" s="290">
        <v>41154</v>
      </c>
      <c r="T42" s="291"/>
      <c r="U42" s="118" t="s">
        <v>150</v>
      </c>
      <c r="V42" s="236" t="s">
        <v>201</v>
      </c>
      <c r="W42" s="236" t="s">
        <v>147</v>
      </c>
      <c r="X42" s="236"/>
      <c r="Y42" s="292" t="s">
        <v>149</v>
      </c>
      <c r="Z42" s="233"/>
      <c r="AA42" s="290">
        <v>41184</v>
      </c>
      <c r="AB42" s="291"/>
      <c r="AC42" s="118" t="s">
        <v>156</v>
      </c>
      <c r="AD42" s="236" t="s">
        <v>149</v>
      </c>
      <c r="AE42" s="236" t="s">
        <v>201</v>
      </c>
      <c r="AF42" s="236" t="s">
        <v>147</v>
      </c>
      <c r="AG42" s="292"/>
      <c r="AH42" s="233"/>
      <c r="AI42" s="290">
        <v>41215</v>
      </c>
      <c r="AJ42" s="291"/>
      <c r="AK42" s="118" t="s">
        <v>152</v>
      </c>
      <c r="AL42" s="236"/>
      <c r="AM42" s="236" t="s">
        <v>149</v>
      </c>
      <c r="AN42" s="236" t="s">
        <v>201</v>
      </c>
      <c r="AO42" s="292" t="s">
        <v>147</v>
      </c>
      <c r="AP42" s="233"/>
      <c r="AQ42" s="290">
        <v>41245</v>
      </c>
      <c r="AR42" s="291"/>
      <c r="AS42" s="118" t="s">
        <v>150</v>
      </c>
      <c r="AT42" s="236" t="s">
        <v>147</v>
      </c>
      <c r="AU42" s="236"/>
      <c r="AV42" s="236" t="s">
        <v>149</v>
      </c>
      <c r="AW42" s="292" t="s">
        <v>201</v>
      </c>
      <c r="AY42" s="1"/>
      <c r="AZ42" s="1"/>
      <c r="BA42" s="1"/>
      <c r="BB42" s="1"/>
      <c r="BC42" s="1"/>
      <c r="BD42" s="1"/>
    </row>
    <row r="43" spans="1:68" ht="15.5" x14ac:dyDescent="0.35">
      <c r="C43" s="290">
        <v>41093</v>
      </c>
      <c r="D43" s="291"/>
      <c r="E43" s="118" t="s">
        <v>156</v>
      </c>
      <c r="F43" s="236"/>
      <c r="G43" s="236" t="s">
        <v>149</v>
      </c>
      <c r="H43" s="292" t="s">
        <v>201</v>
      </c>
      <c r="I43" s="292" t="s">
        <v>147</v>
      </c>
      <c r="J43" s="233"/>
      <c r="K43" s="290">
        <v>41124</v>
      </c>
      <c r="L43" s="291"/>
      <c r="M43" s="118" t="s">
        <v>152</v>
      </c>
      <c r="N43" s="236" t="s">
        <v>147</v>
      </c>
      <c r="O43" s="236"/>
      <c r="P43" s="236" t="s">
        <v>149</v>
      </c>
      <c r="Q43" s="292" t="s">
        <v>201</v>
      </c>
      <c r="R43" s="233"/>
      <c r="S43" s="290">
        <v>41155</v>
      </c>
      <c r="T43" s="291"/>
      <c r="U43" s="118" t="s">
        <v>153</v>
      </c>
      <c r="V43" s="236" t="s">
        <v>201</v>
      </c>
      <c r="W43" s="236" t="s">
        <v>147</v>
      </c>
      <c r="X43" s="236"/>
      <c r="Y43" s="292" t="s">
        <v>149</v>
      </c>
      <c r="Z43" s="233"/>
      <c r="AA43" s="290">
        <v>41185</v>
      </c>
      <c r="AB43" s="291"/>
      <c r="AC43" s="118" t="s">
        <v>151</v>
      </c>
      <c r="AD43" s="236" t="s">
        <v>149</v>
      </c>
      <c r="AE43" s="236" t="s">
        <v>201</v>
      </c>
      <c r="AF43" s="236" t="s">
        <v>147</v>
      </c>
      <c r="AG43" s="292"/>
      <c r="AH43" s="233"/>
      <c r="AI43" s="290">
        <v>41216</v>
      </c>
      <c r="AJ43" s="291"/>
      <c r="AK43" s="118" t="s">
        <v>155</v>
      </c>
      <c r="AL43" s="236"/>
      <c r="AM43" s="236" t="s">
        <v>149</v>
      </c>
      <c r="AN43" s="236" t="s">
        <v>201</v>
      </c>
      <c r="AO43" s="292" t="s">
        <v>147</v>
      </c>
      <c r="AP43" s="233"/>
      <c r="AQ43" s="290">
        <v>41246</v>
      </c>
      <c r="AR43" s="291"/>
      <c r="AS43" s="118" t="s">
        <v>153</v>
      </c>
      <c r="AT43" s="236" t="s">
        <v>147</v>
      </c>
      <c r="AU43" s="236"/>
      <c r="AV43" s="236" t="s">
        <v>149</v>
      </c>
      <c r="AW43" s="292" t="s">
        <v>201</v>
      </c>
      <c r="AY43" s="1"/>
      <c r="AZ43" s="1"/>
      <c r="BA43" s="1"/>
      <c r="BB43" s="1"/>
      <c r="BC43" s="1"/>
      <c r="BD43" s="1"/>
    </row>
    <row r="44" spans="1:68" ht="15.5" x14ac:dyDescent="0.35">
      <c r="C44" s="290">
        <v>41094</v>
      </c>
      <c r="D44" s="291"/>
      <c r="E44" s="118" t="s">
        <v>151</v>
      </c>
      <c r="F44" s="236"/>
      <c r="G44" s="236" t="s">
        <v>149</v>
      </c>
      <c r="H44" s="292" t="s">
        <v>201</v>
      </c>
      <c r="I44" s="292" t="s">
        <v>147</v>
      </c>
      <c r="J44" s="233"/>
      <c r="K44" s="290">
        <v>41125</v>
      </c>
      <c r="L44" s="291"/>
      <c r="M44" s="118" t="s">
        <v>155</v>
      </c>
      <c r="N44" s="236" t="s">
        <v>147</v>
      </c>
      <c r="O44" s="236"/>
      <c r="P44" s="236" t="s">
        <v>149</v>
      </c>
      <c r="Q44" s="292" t="s">
        <v>201</v>
      </c>
      <c r="R44" s="233"/>
      <c r="S44" s="290">
        <v>41156</v>
      </c>
      <c r="T44" s="291"/>
      <c r="U44" s="118" t="s">
        <v>156</v>
      </c>
      <c r="V44" s="236" t="s">
        <v>149</v>
      </c>
      <c r="W44" s="236" t="s">
        <v>201</v>
      </c>
      <c r="X44" s="236" t="s">
        <v>147</v>
      </c>
      <c r="Y44" s="292"/>
      <c r="Z44" s="233"/>
      <c r="AA44" s="220">
        <v>41186</v>
      </c>
      <c r="AB44" s="227"/>
      <c r="AC44" s="310" t="s">
        <v>146</v>
      </c>
      <c r="AD44" s="222"/>
      <c r="AE44" s="222"/>
      <c r="AF44" s="222"/>
      <c r="AG44" s="243"/>
      <c r="AH44" s="233"/>
      <c r="AI44" s="290">
        <v>41217</v>
      </c>
      <c r="AJ44" s="291"/>
      <c r="AK44" s="118" t="s">
        <v>150</v>
      </c>
      <c r="AL44" s="236" t="s">
        <v>147</v>
      </c>
      <c r="AM44" s="236"/>
      <c r="AN44" s="236" t="s">
        <v>149</v>
      </c>
      <c r="AO44" s="292" t="s">
        <v>201</v>
      </c>
      <c r="AP44" s="233"/>
      <c r="AQ44" s="290">
        <v>41247</v>
      </c>
      <c r="AR44" s="291"/>
      <c r="AS44" s="118" t="s">
        <v>156</v>
      </c>
      <c r="AT44" s="236" t="s">
        <v>201</v>
      </c>
      <c r="AU44" s="236" t="s">
        <v>147</v>
      </c>
      <c r="AV44" s="236"/>
      <c r="AW44" s="292" t="s">
        <v>149</v>
      </c>
      <c r="AY44" s="1"/>
      <c r="AZ44" s="1"/>
      <c r="BA44" s="1"/>
      <c r="BB44" s="1"/>
      <c r="BC44" s="1"/>
      <c r="BD44" s="1"/>
    </row>
    <row r="45" spans="1:68" ht="15.5" x14ac:dyDescent="0.35">
      <c r="C45" s="220">
        <v>41095</v>
      </c>
      <c r="D45" s="227"/>
      <c r="E45" s="310" t="s">
        <v>146</v>
      </c>
      <c r="F45" s="222"/>
      <c r="G45" s="222"/>
      <c r="H45" s="222"/>
      <c r="I45" s="243"/>
      <c r="J45" s="233"/>
      <c r="K45" s="290">
        <v>41126</v>
      </c>
      <c r="L45" s="291"/>
      <c r="M45" s="118" t="s">
        <v>150</v>
      </c>
      <c r="N45" s="236" t="s">
        <v>201</v>
      </c>
      <c r="O45" s="236" t="s">
        <v>147</v>
      </c>
      <c r="P45" s="236"/>
      <c r="Q45" s="292" t="s">
        <v>149</v>
      </c>
      <c r="R45" s="233"/>
      <c r="S45" s="290">
        <v>41157</v>
      </c>
      <c r="T45" s="291"/>
      <c r="U45" s="118" t="s">
        <v>151</v>
      </c>
      <c r="V45" s="236" t="s">
        <v>149</v>
      </c>
      <c r="W45" s="236" t="s">
        <v>201</v>
      </c>
      <c r="X45" s="236" t="s">
        <v>147</v>
      </c>
      <c r="Y45" s="292"/>
      <c r="Z45" s="233"/>
      <c r="AA45" s="290">
        <v>41187</v>
      </c>
      <c r="AB45" s="291"/>
      <c r="AC45" s="118" t="s">
        <v>152</v>
      </c>
      <c r="AD45" s="236"/>
      <c r="AE45" s="236" t="s">
        <v>149</v>
      </c>
      <c r="AF45" s="236" t="s">
        <v>201</v>
      </c>
      <c r="AG45" s="292" t="s">
        <v>147</v>
      </c>
      <c r="AH45" s="233"/>
      <c r="AI45" s="290">
        <v>41218</v>
      </c>
      <c r="AJ45" s="291"/>
      <c r="AK45" s="118" t="s">
        <v>153</v>
      </c>
      <c r="AL45" s="236" t="s">
        <v>147</v>
      </c>
      <c r="AM45" s="236"/>
      <c r="AN45" s="236" t="s">
        <v>149</v>
      </c>
      <c r="AO45" s="292" t="s">
        <v>201</v>
      </c>
      <c r="AP45" s="233"/>
      <c r="AQ45" s="290">
        <v>41248</v>
      </c>
      <c r="AR45" s="291"/>
      <c r="AS45" s="118" t="s">
        <v>151</v>
      </c>
      <c r="AT45" s="236" t="s">
        <v>201</v>
      </c>
      <c r="AU45" s="236" t="s">
        <v>147</v>
      </c>
      <c r="AV45" s="236"/>
      <c r="AW45" s="292" t="s">
        <v>149</v>
      </c>
      <c r="AY45" s="1"/>
      <c r="AZ45" s="1"/>
      <c r="BA45" s="1"/>
      <c r="BB45" s="1"/>
      <c r="BC45" s="1"/>
      <c r="BD45" s="1"/>
    </row>
    <row r="46" spans="1:68" ht="15.5" x14ac:dyDescent="0.35">
      <c r="C46" s="290">
        <v>41096</v>
      </c>
      <c r="D46" s="293"/>
      <c r="E46" s="118" t="s">
        <v>152</v>
      </c>
      <c r="F46" s="236" t="s">
        <v>154</v>
      </c>
      <c r="G46" s="236" t="s">
        <v>154</v>
      </c>
      <c r="H46" s="236" t="s">
        <v>154</v>
      </c>
      <c r="I46" s="292" t="s">
        <v>154</v>
      </c>
      <c r="J46" s="233"/>
      <c r="K46" s="290">
        <v>41127</v>
      </c>
      <c r="L46" s="293"/>
      <c r="M46" s="118" t="s">
        <v>153</v>
      </c>
      <c r="N46" s="236" t="s">
        <v>201</v>
      </c>
      <c r="O46" s="236" t="s">
        <v>147</v>
      </c>
      <c r="P46" s="236"/>
      <c r="Q46" s="292" t="s">
        <v>149</v>
      </c>
      <c r="R46" s="233"/>
      <c r="S46" s="220">
        <v>41158</v>
      </c>
      <c r="T46" s="227"/>
      <c r="U46" s="310" t="s">
        <v>146</v>
      </c>
      <c r="V46" s="222"/>
      <c r="W46" s="222"/>
      <c r="X46" s="222"/>
      <c r="Y46" s="243"/>
      <c r="Z46" s="233"/>
      <c r="AA46" s="290">
        <v>41188</v>
      </c>
      <c r="AB46" s="293"/>
      <c r="AC46" s="118" t="s">
        <v>155</v>
      </c>
      <c r="AD46" s="236"/>
      <c r="AE46" s="236" t="s">
        <v>149</v>
      </c>
      <c r="AF46" s="236" t="s">
        <v>201</v>
      </c>
      <c r="AG46" s="292" t="s">
        <v>147</v>
      </c>
      <c r="AH46" s="233"/>
      <c r="AI46" s="290">
        <v>41219</v>
      </c>
      <c r="AJ46" s="293"/>
      <c r="AK46" s="118" t="s">
        <v>156</v>
      </c>
      <c r="AL46" s="236" t="s">
        <v>201</v>
      </c>
      <c r="AM46" s="236" t="s">
        <v>147</v>
      </c>
      <c r="AN46" s="236"/>
      <c r="AO46" s="292" t="s">
        <v>149</v>
      </c>
      <c r="AP46" s="233"/>
      <c r="AQ46" s="220">
        <v>41249</v>
      </c>
      <c r="AR46" s="227"/>
      <c r="AS46" s="310" t="s">
        <v>146</v>
      </c>
      <c r="AT46" s="222"/>
      <c r="AU46" s="222"/>
      <c r="AV46" s="222"/>
      <c r="AW46" s="243"/>
      <c r="AY46" s="1"/>
      <c r="AZ46" s="1"/>
      <c r="BA46" s="1"/>
      <c r="BB46" s="1"/>
      <c r="BC46" s="1"/>
      <c r="BD46" s="1"/>
    </row>
    <row r="47" spans="1:68" ht="15.5" x14ac:dyDescent="0.35">
      <c r="C47" s="290">
        <v>41097</v>
      </c>
      <c r="D47" s="291"/>
      <c r="E47" s="118" t="s">
        <v>155</v>
      </c>
      <c r="F47" s="236" t="s">
        <v>154</v>
      </c>
      <c r="G47" s="236" t="s">
        <v>154</v>
      </c>
      <c r="H47" s="236" t="s">
        <v>154</v>
      </c>
      <c r="I47" s="292" t="s">
        <v>154</v>
      </c>
      <c r="J47" s="233"/>
      <c r="K47" s="290">
        <v>41128</v>
      </c>
      <c r="L47" s="291"/>
      <c r="M47" s="118" t="s">
        <v>156</v>
      </c>
      <c r="N47" s="236" t="s">
        <v>149</v>
      </c>
      <c r="O47" s="236" t="s">
        <v>201</v>
      </c>
      <c r="P47" s="236" t="s">
        <v>147</v>
      </c>
      <c r="Q47" s="292"/>
      <c r="R47" s="233"/>
      <c r="S47" s="290">
        <v>41159</v>
      </c>
      <c r="T47" s="291"/>
      <c r="U47" s="118" t="s">
        <v>152</v>
      </c>
      <c r="V47" s="236"/>
      <c r="W47" s="236" t="s">
        <v>149</v>
      </c>
      <c r="X47" s="236" t="s">
        <v>201</v>
      </c>
      <c r="Y47" s="292" t="s">
        <v>147</v>
      </c>
      <c r="Z47" s="233"/>
      <c r="AA47" s="290">
        <v>41189</v>
      </c>
      <c r="AB47" s="291"/>
      <c r="AC47" s="118" t="s">
        <v>150</v>
      </c>
      <c r="AD47" s="236" t="s">
        <v>147</v>
      </c>
      <c r="AE47" s="236"/>
      <c r="AF47" s="236" t="s">
        <v>149</v>
      </c>
      <c r="AG47" s="292" t="s">
        <v>201</v>
      </c>
      <c r="AH47" s="233"/>
      <c r="AI47" s="290">
        <v>41220</v>
      </c>
      <c r="AJ47" s="291"/>
      <c r="AK47" s="118" t="s">
        <v>151</v>
      </c>
      <c r="AL47" s="236" t="s">
        <v>201</v>
      </c>
      <c r="AM47" s="236" t="s">
        <v>147</v>
      </c>
      <c r="AN47" s="236"/>
      <c r="AO47" s="292" t="s">
        <v>149</v>
      </c>
      <c r="AP47" s="233"/>
      <c r="AQ47" s="290">
        <v>41250</v>
      </c>
      <c r="AR47" s="291"/>
      <c r="AS47" s="118" t="s">
        <v>152</v>
      </c>
      <c r="AT47" s="236" t="s">
        <v>149</v>
      </c>
      <c r="AU47" s="236" t="s">
        <v>201</v>
      </c>
      <c r="AV47" s="236" t="s">
        <v>147</v>
      </c>
      <c r="AW47" s="292"/>
      <c r="AY47" s="1"/>
      <c r="AZ47" s="1"/>
      <c r="BA47" s="1"/>
      <c r="BB47" s="1"/>
      <c r="BC47" s="1"/>
      <c r="BD47" s="1"/>
    </row>
    <row r="48" spans="1:68" ht="15.5" x14ac:dyDescent="0.35">
      <c r="C48" s="290">
        <v>41098</v>
      </c>
      <c r="D48" s="291"/>
      <c r="E48" s="118" t="s">
        <v>150</v>
      </c>
      <c r="F48" s="236" t="s">
        <v>154</v>
      </c>
      <c r="G48" s="236" t="s">
        <v>154</v>
      </c>
      <c r="H48" s="236" t="s">
        <v>154</v>
      </c>
      <c r="I48" s="292" t="s">
        <v>154</v>
      </c>
      <c r="J48" s="233"/>
      <c r="K48" s="290">
        <v>41129</v>
      </c>
      <c r="L48" s="291"/>
      <c r="M48" s="118" t="s">
        <v>151</v>
      </c>
      <c r="N48" s="236" t="s">
        <v>149</v>
      </c>
      <c r="O48" s="236" t="s">
        <v>201</v>
      </c>
      <c r="P48" s="236" t="s">
        <v>147</v>
      </c>
      <c r="Q48" s="292"/>
      <c r="R48" s="233"/>
      <c r="S48" s="290">
        <v>41160</v>
      </c>
      <c r="T48" s="291"/>
      <c r="U48" s="118" t="s">
        <v>155</v>
      </c>
      <c r="V48" s="236"/>
      <c r="W48" s="236" t="s">
        <v>149</v>
      </c>
      <c r="X48" s="236" t="s">
        <v>201</v>
      </c>
      <c r="Y48" s="292" t="s">
        <v>147</v>
      </c>
      <c r="Z48" s="233"/>
      <c r="AA48" s="290">
        <v>41190</v>
      </c>
      <c r="AB48" s="291"/>
      <c r="AC48" s="118" t="s">
        <v>153</v>
      </c>
      <c r="AD48" s="236" t="s">
        <v>147</v>
      </c>
      <c r="AE48" s="236"/>
      <c r="AF48" s="236" t="s">
        <v>149</v>
      </c>
      <c r="AG48" s="292" t="s">
        <v>201</v>
      </c>
      <c r="AH48" s="233"/>
      <c r="AI48" s="220">
        <v>41221</v>
      </c>
      <c r="AJ48" s="227"/>
      <c r="AK48" s="310" t="s">
        <v>146</v>
      </c>
      <c r="AL48" s="222"/>
      <c r="AM48" s="222"/>
      <c r="AN48" s="222"/>
      <c r="AO48" s="243"/>
      <c r="AP48" s="233"/>
      <c r="AQ48" s="290">
        <v>41251</v>
      </c>
      <c r="AR48" s="291"/>
      <c r="AS48" s="118" t="s">
        <v>155</v>
      </c>
      <c r="AT48" s="236" t="s">
        <v>149</v>
      </c>
      <c r="AU48" s="236" t="s">
        <v>201</v>
      </c>
      <c r="AV48" s="236" t="s">
        <v>147</v>
      </c>
      <c r="AW48" s="292"/>
      <c r="AY48" s="1"/>
      <c r="AZ48" s="1"/>
      <c r="BA48" s="1"/>
      <c r="BB48" s="1"/>
      <c r="BC48" s="1"/>
      <c r="BD48" s="1"/>
    </row>
    <row r="49" spans="3:56" ht="15.5" x14ac:dyDescent="0.35">
      <c r="C49" s="290">
        <v>41099</v>
      </c>
      <c r="D49" s="291"/>
      <c r="E49" s="118" t="s">
        <v>153</v>
      </c>
      <c r="F49" s="236" t="s">
        <v>154</v>
      </c>
      <c r="G49" s="236" t="s">
        <v>154</v>
      </c>
      <c r="H49" s="236" t="s">
        <v>154</v>
      </c>
      <c r="I49" s="292" t="s">
        <v>154</v>
      </c>
      <c r="J49" s="233"/>
      <c r="K49" s="220">
        <v>41130</v>
      </c>
      <c r="L49" s="227"/>
      <c r="M49" s="310" t="s">
        <v>146</v>
      </c>
      <c r="N49" s="222"/>
      <c r="O49" s="222"/>
      <c r="P49" s="222"/>
      <c r="Q49" s="243"/>
      <c r="R49" s="233"/>
      <c r="S49" s="290">
        <v>41161</v>
      </c>
      <c r="T49" s="291"/>
      <c r="U49" s="118" t="s">
        <v>150</v>
      </c>
      <c r="V49" s="236" t="s">
        <v>147</v>
      </c>
      <c r="W49" s="236"/>
      <c r="X49" s="236" t="s">
        <v>149</v>
      </c>
      <c r="Y49" s="292" t="s">
        <v>201</v>
      </c>
      <c r="Z49" s="233"/>
      <c r="AA49" s="290">
        <v>41191</v>
      </c>
      <c r="AB49" s="291"/>
      <c r="AC49" s="118" t="s">
        <v>156</v>
      </c>
      <c r="AD49" s="236" t="s">
        <v>201</v>
      </c>
      <c r="AE49" s="236" t="s">
        <v>147</v>
      </c>
      <c r="AF49" s="236"/>
      <c r="AG49" s="292" t="s">
        <v>149</v>
      </c>
      <c r="AH49" s="233"/>
      <c r="AI49" s="290">
        <v>41222</v>
      </c>
      <c r="AJ49" s="291"/>
      <c r="AK49" s="118" t="s">
        <v>152</v>
      </c>
      <c r="AL49" s="236" t="s">
        <v>149</v>
      </c>
      <c r="AM49" s="236" t="s">
        <v>201</v>
      </c>
      <c r="AN49" s="236" t="s">
        <v>147</v>
      </c>
      <c r="AO49" s="292"/>
      <c r="AP49" s="233"/>
      <c r="AQ49" s="290">
        <v>41252</v>
      </c>
      <c r="AR49" s="291"/>
      <c r="AS49" s="118" t="s">
        <v>150</v>
      </c>
      <c r="AT49" s="236"/>
      <c r="AU49" s="236" t="s">
        <v>149</v>
      </c>
      <c r="AV49" s="236" t="s">
        <v>201</v>
      </c>
      <c r="AW49" s="292" t="s">
        <v>147</v>
      </c>
      <c r="AY49" s="1"/>
      <c r="AZ49" s="1"/>
      <c r="BA49" s="1"/>
      <c r="BB49" s="1"/>
      <c r="BC49" s="1"/>
      <c r="BD49" s="1"/>
    </row>
    <row r="50" spans="3:56" ht="15.5" x14ac:dyDescent="0.35">
      <c r="C50" s="290">
        <v>41100</v>
      </c>
      <c r="D50" s="291"/>
      <c r="E50" s="118" t="s">
        <v>156</v>
      </c>
      <c r="F50" s="236" t="s">
        <v>154</v>
      </c>
      <c r="G50" s="236" t="s">
        <v>154</v>
      </c>
      <c r="H50" s="236" t="s">
        <v>154</v>
      </c>
      <c r="I50" s="292" t="s">
        <v>154</v>
      </c>
      <c r="J50" s="233"/>
      <c r="K50" s="290">
        <v>41131</v>
      </c>
      <c r="L50" s="291"/>
      <c r="M50" s="118" t="s">
        <v>152</v>
      </c>
      <c r="N50" s="236"/>
      <c r="O50" s="236" t="s">
        <v>149</v>
      </c>
      <c r="P50" s="236" t="s">
        <v>201</v>
      </c>
      <c r="Q50" s="292" t="s">
        <v>147</v>
      </c>
      <c r="R50" s="233"/>
      <c r="S50" s="290">
        <v>41162</v>
      </c>
      <c r="T50" s="291"/>
      <c r="U50" s="118" t="s">
        <v>153</v>
      </c>
      <c r="V50" s="236" t="s">
        <v>147</v>
      </c>
      <c r="W50" s="236"/>
      <c r="X50" s="236" t="s">
        <v>149</v>
      </c>
      <c r="Y50" s="292" t="s">
        <v>201</v>
      </c>
      <c r="Z50" s="233"/>
      <c r="AA50" s="290">
        <v>41192</v>
      </c>
      <c r="AB50" s="291"/>
      <c r="AC50" s="118" t="s">
        <v>151</v>
      </c>
      <c r="AD50" s="236" t="s">
        <v>201</v>
      </c>
      <c r="AE50" s="236" t="s">
        <v>147</v>
      </c>
      <c r="AF50" s="236"/>
      <c r="AG50" s="292" t="s">
        <v>149</v>
      </c>
      <c r="AH50" s="233"/>
      <c r="AI50" s="290">
        <v>41223</v>
      </c>
      <c r="AJ50" s="291"/>
      <c r="AK50" s="118" t="s">
        <v>155</v>
      </c>
      <c r="AL50" s="236" t="s">
        <v>149</v>
      </c>
      <c r="AM50" s="236" t="s">
        <v>201</v>
      </c>
      <c r="AN50" s="236" t="s">
        <v>147</v>
      </c>
      <c r="AO50" s="292"/>
      <c r="AP50" s="233"/>
      <c r="AQ50" s="290">
        <v>41253</v>
      </c>
      <c r="AR50" s="291"/>
      <c r="AS50" s="118" t="s">
        <v>153</v>
      </c>
      <c r="AT50" s="236"/>
      <c r="AU50" s="236" t="s">
        <v>149</v>
      </c>
      <c r="AV50" s="236" t="s">
        <v>201</v>
      </c>
      <c r="AW50" s="292" t="s">
        <v>147</v>
      </c>
      <c r="AY50" s="1"/>
      <c r="AZ50" s="1"/>
      <c r="BA50" s="1"/>
      <c r="BB50" s="1"/>
      <c r="BC50" s="1"/>
      <c r="BD50" s="1"/>
    </row>
    <row r="51" spans="3:56" ht="15.5" x14ac:dyDescent="0.35">
      <c r="C51" s="290">
        <v>41101</v>
      </c>
      <c r="D51" s="291"/>
      <c r="E51" s="118" t="s">
        <v>151</v>
      </c>
      <c r="F51" s="236" t="s">
        <v>154</v>
      </c>
      <c r="G51" s="236" t="s">
        <v>154</v>
      </c>
      <c r="H51" s="236" t="s">
        <v>154</v>
      </c>
      <c r="I51" s="292" t="s">
        <v>154</v>
      </c>
      <c r="J51" s="233"/>
      <c r="K51" s="290">
        <v>41132</v>
      </c>
      <c r="L51" s="291"/>
      <c r="M51" s="118" t="s">
        <v>155</v>
      </c>
      <c r="N51" s="236"/>
      <c r="O51" s="236" t="s">
        <v>149</v>
      </c>
      <c r="P51" s="236" t="s">
        <v>201</v>
      </c>
      <c r="Q51" s="292" t="s">
        <v>147</v>
      </c>
      <c r="R51" s="233"/>
      <c r="S51" s="290">
        <v>41163</v>
      </c>
      <c r="T51" s="291"/>
      <c r="U51" s="118" t="s">
        <v>156</v>
      </c>
      <c r="V51" s="236" t="s">
        <v>201</v>
      </c>
      <c r="W51" s="236" t="s">
        <v>147</v>
      </c>
      <c r="X51" s="236"/>
      <c r="Y51" s="292" t="s">
        <v>149</v>
      </c>
      <c r="Z51" s="233"/>
      <c r="AA51" s="220">
        <v>41193</v>
      </c>
      <c r="AB51" s="227"/>
      <c r="AC51" s="310" t="s">
        <v>146</v>
      </c>
      <c r="AD51" s="222"/>
      <c r="AE51" s="222"/>
      <c r="AF51" s="222"/>
      <c r="AG51" s="243"/>
      <c r="AH51" s="233"/>
      <c r="AI51" s="290">
        <v>41224</v>
      </c>
      <c r="AJ51" s="291"/>
      <c r="AK51" s="118" t="s">
        <v>150</v>
      </c>
      <c r="AL51" s="236"/>
      <c r="AM51" s="236" t="s">
        <v>149</v>
      </c>
      <c r="AN51" s="236" t="s">
        <v>201</v>
      </c>
      <c r="AO51" s="292" t="s">
        <v>147</v>
      </c>
      <c r="AP51" s="233"/>
      <c r="AQ51" s="290">
        <v>41254</v>
      </c>
      <c r="AR51" s="291"/>
      <c r="AS51" s="118" t="s">
        <v>156</v>
      </c>
      <c r="AT51" s="236" t="s">
        <v>147</v>
      </c>
      <c r="AU51" s="236"/>
      <c r="AV51" s="236" t="s">
        <v>149</v>
      </c>
      <c r="AW51" s="292" t="s">
        <v>201</v>
      </c>
      <c r="AY51" s="1"/>
      <c r="AZ51" s="1"/>
      <c r="BA51" s="1"/>
      <c r="BB51" s="1"/>
      <c r="BC51" s="1"/>
      <c r="BD51" s="1"/>
    </row>
    <row r="52" spans="3:56" ht="15.5" x14ac:dyDescent="0.35">
      <c r="C52" s="220">
        <v>41102</v>
      </c>
      <c r="D52" s="227"/>
      <c r="E52" s="310" t="s">
        <v>146</v>
      </c>
      <c r="F52" s="222"/>
      <c r="G52" s="222"/>
      <c r="H52" s="222"/>
      <c r="I52" s="243"/>
      <c r="J52" s="233"/>
      <c r="K52" s="290">
        <v>41133</v>
      </c>
      <c r="L52" s="291"/>
      <c r="M52" s="118" t="s">
        <v>150</v>
      </c>
      <c r="N52" s="236" t="s">
        <v>147</v>
      </c>
      <c r="O52" s="236"/>
      <c r="P52" s="236" t="s">
        <v>149</v>
      </c>
      <c r="Q52" s="292" t="s">
        <v>201</v>
      </c>
      <c r="R52" s="233"/>
      <c r="S52" s="290">
        <v>41164</v>
      </c>
      <c r="T52" s="291"/>
      <c r="U52" s="118" t="s">
        <v>151</v>
      </c>
      <c r="V52" s="236" t="s">
        <v>201</v>
      </c>
      <c r="W52" s="236" t="s">
        <v>147</v>
      </c>
      <c r="X52" s="236"/>
      <c r="Y52" s="292" t="s">
        <v>149</v>
      </c>
      <c r="Z52" s="233"/>
      <c r="AA52" s="290">
        <v>41194</v>
      </c>
      <c r="AB52" s="291"/>
      <c r="AC52" s="118" t="s">
        <v>152</v>
      </c>
      <c r="AD52" s="236" t="s">
        <v>149</v>
      </c>
      <c r="AE52" s="236" t="s">
        <v>201</v>
      </c>
      <c r="AF52" s="236" t="s">
        <v>147</v>
      </c>
      <c r="AG52" s="292"/>
      <c r="AH52" s="233"/>
      <c r="AI52" s="290">
        <v>41225</v>
      </c>
      <c r="AJ52" s="291"/>
      <c r="AK52" s="118" t="s">
        <v>153</v>
      </c>
      <c r="AL52" s="236"/>
      <c r="AM52" s="236" t="s">
        <v>149</v>
      </c>
      <c r="AN52" s="236" t="s">
        <v>201</v>
      </c>
      <c r="AO52" s="292" t="s">
        <v>147</v>
      </c>
      <c r="AP52" s="233"/>
      <c r="AQ52" s="290">
        <v>41255</v>
      </c>
      <c r="AR52" s="291"/>
      <c r="AS52" s="118" t="s">
        <v>151</v>
      </c>
      <c r="AT52" s="236" t="s">
        <v>147</v>
      </c>
      <c r="AU52" s="236"/>
      <c r="AV52" s="236" t="s">
        <v>149</v>
      </c>
      <c r="AW52" s="292" t="s">
        <v>201</v>
      </c>
      <c r="AY52" s="1"/>
      <c r="AZ52" s="1"/>
      <c r="BA52" s="1"/>
      <c r="BB52" s="1"/>
      <c r="BC52" s="1"/>
      <c r="BD52" s="1"/>
    </row>
    <row r="53" spans="3:56" ht="15.5" x14ac:dyDescent="0.35">
      <c r="C53" s="290">
        <v>41103</v>
      </c>
      <c r="D53" s="293"/>
      <c r="E53" s="118" t="s">
        <v>152</v>
      </c>
      <c r="F53" s="236" t="s">
        <v>154</v>
      </c>
      <c r="G53" s="236" t="s">
        <v>154</v>
      </c>
      <c r="H53" s="236" t="s">
        <v>154</v>
      </c>
      <c r="I53" s="292" t="s">
        <v>154</v>
      </c>
      <c r="J53" s="233"/>
      <c r="K53" s="290">
        <v>41134</v>
      </c>
      <c r="L53" s="293"/>
      <c r="M53" s="118" t="s">
        <v>153</v>
      </c>
      <c r="N53" s="236" t="s">
        <v>147</v>
      </c>
      <c r="O53" s="236"/>
      <c r="P53" s="236" t="s">
        <v>149</v>
      </c>
      <c r="Q53" s="292" t="s">
        <v>201</v>
      </c>
      <c r="R53" s="233"/>
      <c r="S53" s="220">
        <v>41165</v>
      </c>
      <c r="T53" s="227"/>
      <c r="U53" s="310" t="s">
        <v>146</v>
      </c>
      <c r="V53" s="222"/>
      <c r="W53" s="222"/>
      <c r="X53" s="222"/>
      <c r="Y53" s="243"/>
      <c r="Z53" s="233"/>
      <c r="AA53" s="290">
        <v>41195</v>
      </c>
      <c r="AB53" s="293"/>
      <c r="AC53" s="118" t="s">
        <v>155</v>
      </c>
      <c r="AD53" s="236" t="s">
        <v>149</v>
      </c>
      <c r="AE53" s="236" t="s">
        <v>201</v>
      </c>
      <c r="AF53" s="236" t="s">
        <v>147</v>
      </c>
      <c r="AG53" s="292"/>
      <c r="AH53" s="233"/>
      <c r="AI53" s="290">
        <v>41226</v>
      </c>
      <c r="AJ53" s="293"/>
      <c r="AK53" s="118" t="s">
        <v>156</v>
      </c>
      <c r="AL53" s="236" t="s">
        <v>147</v>
      </c>
      <c r="AM53" s="236"/>
      <c r="AN53" s="236" t="s">
        <v>149</v>
      </c>
      <c r="AO53" s="292" t="s">
        <v>201</v>
      </c>
      <c r="AP53" s="233"/>
      <c r="AQ53" s="220">
        <v>41256</v>
      </c>
      <c r="AR53" s="227"/>
      <c r="AS53" s="310" t="s">
        <v>146</v>
      </c>
      <c r="AT53" s="222"/>
      <c r="AU53" s="222"/>
      <c r="AV53" s="222"/>
      <c r="AW53" s="243"/>
      <c r="AY53" s="1"/>
      <c r="AZ53" s="1"/>
      <c r="BA53" s="1"/>
      <c r="BB53" s="1"/>
      <c r="BC53" s="1"/>
      <c r="BD53" s="1"/>
    </row>
    <row r="54" spans="3:56" ht="15.5" x14ac:dyDescent="0.35">
      <c r="C54" s="290">
        <v>41104</v>
      </c>
      <c r="D54" s="291"/>
      <c r="E54" s="118" t="s">
        <v>155</v>
      </c>
      <c r="F54" s="236" t="s">
        <v>154</v>
      </c>
      <c r="G54" s="236" t="s">
        <v>154</v>
      </c>
      <c r="H54" s="236" t="s">
        <v>154</v>
      </c>
      <c r="I54" s="292" t="s">
        <v>154</v>
      </c>
      <c r="J54" s="233"/>
      <c r="K54" s="290">
        <v>41135</v>
      </c>
      <c r="L54" s="291"/>
      <c r="M54" s="118" t="s">
        <v>156</v>
      </c>
      <c r="N54" s="236" t="s">
        <v>201</v>
      </c>
      <c r="O54" s="236" t="s">
        <v>147</v>
      </c>
      <c r="P54" s="236"/>
      <c r="Q54" s="292" t="s">
        <v>149</v>
      </c>
      <c r="R54" s="233"/>
      <c r="S54" s="290">
        <v>41166</v>
      </c>
      <c r="T54" s="291"/>
      <c r="U54" s="118" t="s">
        <v>152</v>
      </c>
      <c r="V54" s="236" t="s">
        <v>149</v>
      </c>
      <c r="W54" s="236" t="s">
        <v>201</v>
      </c>
      <c r="X54" s="236" t="s">
        <v>147</v>
      </c>
      <c r="Y54" s="292"/>
      <c r="Z54" s="233"/>
      <c r="AA54" s="290">
        <v>41196</v>
      </c>
      <c r="AB54" s="291"/>
      <c r="AC54" s="118" t="s">
        <v>150</v>
      </c>
      <c r="AD54" s="236"/>
      <c r="AE54" s="236" t="s">
        <v>149</v>
      </c>
      <c r="AF54" s="236" t="s">
        <v>201</v>
      </c>
      <c r="AG54" s="292" t="s">
        <v>147</v>
      </c>
      <c r="AH54" s="233"/>
      <c r="AI54" s="290">
        <v>41227</v>
      </c>
      <c r="AJ54" s="291"/>
      <c r="AK54" s="118" t="s">
        <v>151</v>
      </c>
      <c r="AL54" s="236" t="s">
        <v>147</v>
      </c>
      <c r="AM54" s="236"/>
      <c r="AN54" s="236" t="s">
        <v>149</v>
      </c>
      <c r="AO54" s="292" t="s">
        <v>201</v>
      </c>
      <c r="AP54" s="233"/>
      <c r="AQ54" s="290">
        <v>41257</v>
      </c>
      <c r="AR54" s="291"/>
      <c r="AS54" s="118" t="s">
        <v>152</v>
      </c>
      <c r="AT54" s="236" t="s">
        <v>201</v>
      </c>
      <c r="AU54" s="236" t="s">
        <v>147</v>
      </c>
      <c r="AV54" s="236"/>
      <c r="AW54" s="292" t="s">
        <v>149</v>
      </c>
      <c r="AY54" s="1"/>
      <c r="AZ54" s="1"/>
      <c r="BA54" s="1"/>
      <c r="BB54" s="1"/>
      <c r="BC54" s="1"/>
      <c r="BD54" s="1"/>
    </row>
    <row r="55" spans="3:56" ht="15.5" x14ac:dyDescent="0.35">
      <c r="C55" s="290">
        <v>41105</v>
      </c>
      <c r="D55" s="291"/>
      <c r="E55" s="118" t="s">
        <v>150</v>
      </c>
      <c r="F55" s="236" t="s">
        <v>154</v>
      </c>
      <c r="G55" s="236" t="s">
        <v>154</v>
      </c>
      <c r="H55" s="236" t="s">
        <v>154</v>
      </c>
      <c r="I55" s="292" t="s">
        <v>154</v>
      </c>
      <c r="J55" s="233"/>
      <c r="K55" s="290">
        <v>41136</v>
      </c>
      <c r="L55" s="291"/>
      <c r="M55" s="118" t="s">
        <v>151</v>
      </c>
      <c r="N55" s="236" t="s">
        <v>201</v>
      </c>
      <c r="O55" s="236" t="s">
        <v>147</v>
      </c>
      <c r="P55" s="236"/>
      <c r="Q55" s="292" t="s">
        <v>149</v>
      </c>
      <c r="R55" s="233"/>
      <c r="S55" s="290">
        <v>41167</v>
      </c>
      <c r="T55" s="291"/>
      <c r="U55" s="118" t="s">
        <v>155</v>
      </c>
      <c r="V55" s="236" t="s">
        <v>149</v>
      </c>
      <c r="W55" s="236" t="s">
        <v>201</v>
      </c>
      <c r="X55" s="236" t="s">
        <v>147</v>
      </c>
      <c r="Y55" s="292"/>
      <c r="Z55" s="233"/>
      <c r="AA55" s="290">
        <v>41197</v>
      </c>
      <c r="AB55" s="291"/>
      <c r="AC55" s="118" t="s">
        <v>153</v>
      </c>
      <c r="AD55" s="236"/>
      <c r="AE55" s="236" t="s">
        <v>149</v>
      </c>
      <c r="AF55" s="236" t="s">
        <v>201</v>
      </c>
      <c r="AG55" s="292" t="s">
        <v>147</v>
      </c>
      <c r="AH55" s="233"/>
      <c r="AI55" s="220">
        <v>41228</v>
      </c>
      <c r="AJ55" s="227"/>
      <c r="AK55" s="310" t="s">
        <v>146</v>
      </c>
      <c r="AL55" s="222"/>
      <c r="AM55" s="222"/>
      <c r="AN55" s="222"/>
      <c r="AO55" s="243"/>
      <c r="AP55" s="233"/>
      <c r="AQ55" s="290">
        <v>41258</v>
      </c>
      <c r="AR55" s="291"/>
      <c r="AS55" s="118" t="s">
        <v>155</v>
      </c>
      <c r="AT55" s="236" t="s">
        <v>201</v>
      </c>
      <c r="AU55" s="236" t="s">
        <v>147</v>
      </c>
      <c r="AV55" s="236"/>
      <c r="AW55" s="292" t="s">
        <v>149</v>
      </c>
      <c r="AY55" s="1"/>
      <c r="AZ55" s="1"/>
      <c r="BA55" s="1"/>
      <c r="BB55" s="1"/>
      <c r="BC55" s="1"/>
      <c r="BD55" s="1"/>
    </row>
    <row r="56" spans="3:56" ht="15.5" x14ac:dyDescent="0.35">
      <c r="C56" s="290">
        <v>41106</v>
      </c>
      <c r="D56" s="291"/>
      <c r="E56" s="118" t="s">
        <v>153</v>
      </c>
      <c r="F56" s="236" t="s">
        <v>154</v>
      </c>
      <c r="G56" s="236" t="s">
        <v>154</v>
      </c>
      <c r="H56" s="236" t="s">
        <v>154</v>
      </c>
      <c r="I56" s="292" t="s">
        <v>154</v>
      </c>
      <c r="J56" s="233"/>
      <c r="K56" s="220">
        <v>41137</v>
      </c>
      <c r="L56" s="227"/>
      <c r="M56" s="310" t="s">
        <v>146</v>
      </c>
      <c r="N56" s="222"/>
      <c r="O56" s="222"/>
      <c r="P56" s="222"/>
      <c r="Q56" s="243"/>
      <c r="R56" s="233"/>
      <c r="S56" s="290">
        <v>41168</v>
      </c>
      <c r="T56" s="291"/>
      <c r="U56" s="118" t="s">
        <v>150</v>
      </c>
      <c r="V56" s="236"/>
      <c r="W56" s="236" t="s">
        <v>149</v>
      </c>
      <c r="X56" s="236" t="s">
        <v>201</v>
      </c>
      <c r="Y56" s="292" t="s">
        <v>147</v>
      </c>
      <c r="Z56" s="233"/>
      <c r="AA56" s="290">
        <v>41198</v>
      </c>
      <c r="AB56" s="291"/>
      <c r="AC56" s="118" t="s">
        <v>156</v>
      </c>
      <c r="AD56" s="236" t="s">
        <v>147</v>
      </c>
      <c r="AE56" s="236"/>
      <c r="AF56" s="236" t="s">
        <v>149</v>
      </c>
      <c r="AG56" s="292" t="s">
        <v>201</v>
      </c>
      <c r="AH56" s="233"/>
      <c r="AI56" s="290">
        <v>41229</v>
      </c>
      <c r="AJ56" s="291"/>
      <c r="AK56" s="118" t="s">
        <v>152</v>
      </c>
      <c r="AL56" s="236" t="s">
        <v>201</v>
      </c>
      <c r="AM56" s="236" t="s">
        <v>147</v>
      </c>
      <c r="AN56" s="236"/>
      <c r="AO56" s="292" t="s">
        <v>149</v>
      </c>
      <c r="AP56" s="233"/>
      <c r="AQ56" s="290">
        <v>41259</v>
      </c>
      <c r="AR56" s="291"/>
      <c r="AS56" s="118" t="s">
        <v>150</v>
      </c>
      <c r="AT56" s="236" t="s">
        <v>149</v>
      </c>
      <c r="AU56" s="236" t="s">
        <v>201</v>
      </c>
      <c r="AV56" s="236" t="s">
        <v>147</v>
      </c>
      <c r="AW56" s="292"/>
      <c r="AY56" s="1"/>
      <c r="AZ56" s="1"/>
      <c r="BA56" s="1"/>
      <c r="BB56" s="1"/>
      <c r="BC56" s="1"/>
      <c r="BD56" s="1"/>
    </row>
    <row r="57" spans="3:56" ht="15.5" x14ac:dyDescent="0.35">
      <c r="C57" s="290">
        <v>41107</v>
      </c>
      <c r="D57" s="291"/>
      <c r="E57" s="118" t="s">
        <v>156</v>
      </c>
      <c r="F57" s="236" t="s">
        <v>154</v>
      </c>
      <c r="G57" s="236" t="s">
        <v>154</v>
      </c>
      <c r="H57" s="236" t="s">
        <v>154</v>
      </c>
      <c r="I57" s="292" t="s">
        <v>154</v>
      </c>
      <c r="J57" s="233"/>
      <c r="K57" s="290">
        <v>41138</v>
      </c>
      <c r="L57" s="291"/>
      <c r="M57" s="118" t="s">
        <v>152</v>
      </c>
      <c r="N57" s="236" t="s">
        <v>149</v>
      </c>
      <c r="O57" s="236" t="s">
        <v>201</v>
      </c>
      <c r="P57" s="236" t="s">
        <v>147</v>
      </c>
      <c r="Q57" s="292"/>
      <c r="R57" s="233"/>
      <c r="S57" s="290">
        <v>41169</v>
      </c>
      <c r="T57" s="291"/>
      <c r="U57" s="118" t="s">
        <v>153</v>
      </c>
      <c r="V57" s="236"/>
      <c r="W57" s="236" t="s">
        <v>149</v>
      </c>
      <c r="X57" s="236" t="s">
        <v>201</v>
      </c>
      <c r="Y57" s="292" t="s">
        <v>147</v>
      </c>
      <c r="Z57" s="233"/>
      <c r="AA57" s="290">
        <v>41199</v>
      </c>
      <c r="AB57" s="291"/>
      <c r="AC57" s="118" t="s">
        <v>151</v>
      </c>
      <c r="AD57" s="236" t="s">
        <v>147</v>
      </c>
      <c r="AE57" s="236"/>
      <c r="AF57" s="236" t="s">
        <v>149</v>
      </c>
      <c r="AG57" s="292" t="s">
        <v>201</v>
      </c>
      <c r="AH57" s="233"/>
      <c r="AI57" s="290">
        <v>41230</v>
      </c>
      <c r="AJ57" s="291"/>
      <c r="AK57" s="118" t="s">
        <v>155</v>
      </c>
      <c r="AL57" s="236" t="s">
        <v>201</v>
      </c>
      <c r="AM57" s="236" t="s">
        <v>147</v>
      </c>
      <c r="AN57" s="236"/>
      <c r="AO57" s="292" t="s">
        <v>149</v>
      </c>
      <c r="AP57" s="233"/>
      <c r="AQ57" s="290">
        <v>41260</v>
      </c>
      <c r="AR57" s="291"/>
      <c r="AS57" s="118" t="s">
        <v>153</v>
      </c>
      <c r="AT57" s="236" t="s">
        <v>149</v>
      </c>
      <c r="AU57" s="236" t="s">
        <v>201</v>
      </c>
      <c r="AV57" s="236" t="s">
        <v>147</v>
      </c>
      <c r="AW57" s="292"/>
      <c r="AY57" s="1"/>
      <c r="AZ57" s="1"/>
      <c r="BA57" s="1"/>
      <c r="BB57" s="1"/>
      <c r="BC57" s="1"/>
      <c r="BD57" s="1"/>
    </row>
    <row r="58" spans="3:56" ht="15.5" x14ac:dyDescent="0.35">
      <c r="C58" s="290">
        <v>41108</v>
      </c>
      <c r="D58" s="291"/>
      <c r="E58" s="118" t="s">
        <v>151</v>
      </c>
      <c r="F58" s="236" t="s">
        <v>154</v>
      </c>
      <c r="G58" s="236" t="s">
        <v>154</v>
      </c>
      <c r="H58" s="236" t="s">
        <v>154</v>
      </c>
      <c r="I58" s="292" t="s">
        <v>154</v>
      </c>
      <c r="J58" s="233"/>
      <c r="K58" s="290">
        <v>41139</v>
      </c>
      <c r="L58" s="291"/>
      <c r="M58" s="118" t="s">
        <v>155</v>
      </c>
      <c r="N58" s="236" t="s">
        <v>149</v>
      </c>
      <c r="O58" s="236" t="s">
        <v>201</v>
      </c>
      <c r="P58" s="236" t="s">
        <v>147</v>
      </c>
      <c r="Q58" s="292"/>
      <c r="R58" s="233"/>
      <c r="S58" s="290">
        <v>41170</v>
      </c>
      <c r="T58" s="291"/>
      <c r="U58" s="118" t="s">
        <v>156</v>
      </c>
      <c r="V58" s="236" t="s">
        <v>147</v>
      </c>
      <c r="W58" s="236"/>
      <c r="X58" s="236" t="s">
        <v>149</v>
      </c>
      <c r="Y58" s="292" t="s">
        <v>201</v>
      </c>
      <c r="Z58" s="233"/>
      <c r="AA58" s="220">
        <v>41200</v>
      </c>
      <c r="AB58" s="227"/>
      <c r="AC58" s="310" t="s">
        <v>146</v>
      </c>
      <c r="AD58" s="222"/>
      <c r="AE58" s="222"/>
      <c r="AF58" s="222"/>
      <c r="AG58" s="243"/>
      <c r="AH58" s="233"/>
      <c r="AI58" s="290">
        <v>41231</v>
      </c>
      <c r="AJ58" s="291"/>
      <c r="AK58" s="118" t="s">
        <v>150</v>
      </c>
      <c r="AL58" s="236" t="s">
        <v>149</v>
      </c>
      <c r="AM58" s="236" t="s">
        <v>201</v>
      </c>
      <c r="AN58" s="236" t="s">
        <v>147</v>
      </c>
      <c r="AO58" s="292"/>
      <c r="AP58" s="233"/>
      <c r="AQ58" s="290">
        <v>41261</v>
      </c>
      <c r="AR58" s="291"/>
      <c r="AS58" s="118" t="s">
        <v>156</v>
      </c>
      <c r="AT58" s="236"/>
      <c r="AU58" s="236" t="s">
        <v>149</v>
      </c>
      <c r="AV58" s="236" t="s">
        <v>201</v>
      </c>
      <c r="AW58" s="292" t="s">
        <v>147</v>
      </c>
      <c r="AY58" s="1"/>
      <c r="AZ58" s="1"/>
      <c r="BA58" s="1"/>
      <c r="BB58" s="1"/>
      <c r="BC58" s="1"/>
      <c r="BD58" s="1"/>
    </row>
    <row r="59" spans="3:56" ht="15.5" x14ac:dyDescent="0.35">
      <c r="C59" s="220">
        <v>41109</v>
      </c>
      <c r="D59" s="227"/>
      <c r="E59" s="310" t="s">
        <v>146</v>
      </c>
      <c r="F59" s="222"/>
      <c r="G59" s="222"/>
      <c r="H59" s="222"/>
      <c r="I59" s="243"/>
      <c r="J59" s="233"/>
      <c r="K59" s="290">
        <v>41140</v>
      </c>
      <c r="L59" s="291"/>
      <c r="M59" s="118" t="s">
        <v>150</v>
      </c>
      <c r="N59" s="236"/>
      <c r="O59" s="236" t="s">
        <v>149</v>
      </c>
      <c r="P59" s="236" t="s">
        <v>201</v>
      </c>
      <c r="Q59" s="292" t="s">
        <v>147</v>
      </c>
      <c r="R59" s="233"/>
      <c r="S59" s="290">
        <v>41171</v>
      </c>
      <c r="T59" s="291"/>
      <c r="U59" s="118" t="s">
        <v>151</v>
      </c>
      <c r="V59" s="236" t="s">
        <v>147</v>
      </c>
      <c r="W59" s="236"/>
      <c r="X59" s="236" t="s">
        <v>149</v>
      </c>
      <c r="Y59" s="292" t="s">
        <v>201</v>
      </c>
      <c r="Z59" s="233"/>
      <c r="AA59" s="290">
        <v>41201</v>
      </c>
      <c r="AB59" s="291"/>
      <c r="AC59" s="118" t="s">
        <v>152</v>
      </c>
      <c r="AD59" s="236" t="s">
        <v>201</v>
      </c>
      <c r="AE59" s="236" t="s">
        <v>147</v>
      </c>
      <c r="AF59" s="236"/>
      <c r="AG59" s="292" t="s">
        <v>149</v>
      </c>
      <c r="AH59" s="233"/>
      <c r="AI59" s="290">
        <v>41232</v>
      </c>
      <c r="AJ59" s="291"/>
      <c r="AK59" s="118" t="s">
        <v>153</v>
      </c>
      <c r="AL59" s="236" t="s">
        <v>149</v>
      </c>
      <c r="AM59" s="236" t="s">
        <v>201</v>
      </c>
      <c r="AN59" s="236" t="s">
        <v>147</v>
      </c>
      <c r="AO59" s="292"/>
      <c r="AP59" s="233"/>
      <c r="AQ59" s="290">
        <v>41262</v>
      </c>
      <c r="AR59" s="291"/>
      <c r="AS59" s="118" t="s">
        <v>151</v>
      </c>
      <c r="AT59" s="236"/>
      <c r="AU59" s="236" t="s">
        <v>149</v>
      </c>
      <c r="AV59" s="236" t="s">
        <v>201</v>
      </c>
      <c r="AW59" s="292" t="s">
        <v>147</v>
      </c>
      <c r="AY59" s="1"/>
      <c r="AZ59" s="1"/>
      <c r="BA59" s="1"/>
      <c r="BB59" s="1"/>
      <c r="BC59" s="1"/>
      <c r="BD59" s="1"/>
    </row>
    <row r="60" spans="3:56" ht="15.5" x14ac:dyDescent="0.35">
      <c r="C60" s="290">
        <v>41110</v>
      </c>
      <c r="D60" s="293"/>
      <c r="E60" s="118" t="s">
        <v>152</v>
      </c>
      <c r="F60" s="236" t="s">
        <v>154</v>
      </c>
      <c r="G60" s="236" t="s">
        <v>154</v>
      </c>
      <c r="H60" s="236" t="s">
        <v>154</v>
      </c>
      <c r="I60" s="292" t="s">
        <v>154</v>
      </c>
      <c r="J60" s="233"/>
      <c r="K60" s="290">
        <v>41141</v>
      </c>
      <c r="L60" s="293"/>
      <c r="M60" s="118" t="s">
        <v>153</v>
      </c>
      <c r="N60" s="236"/>
      <c r="O60" s="236" t="s">
        <v>149</v>
      </c>
      <c r="P60" s="236" t="s">
        <v>201</v>
      </c>
      <c r="Q60" s="292" t="s">
        <v>147</v>
      </c>
      <c r="R60" s="233"/>
      <c r="S60" s="220">
        <v>41172</v>
      </c>
      <c r="T60" s="227"/>
      <c r="U60" s="310" t="s">
        <v>146</v>
      </c>
      <c r="V60" s="222"/>
      <c r="W60" s="222"/>
      <c r="X60" s="222"/>
      <c r="Y60" s="243"/>
      <c r="Z60" s="233"/>
      <c r="AA60" s="290">
        <v>41202</v>
      </c>
      <c r="AB60" s="293"/>
      <c r="AC60" s="118" t="s">
        <v>155</v>
      </c>
      <c r="AD60" s="236" t="s">
        <v>201</v>
      </c>
      <c r="AE60" s="236" t="s">
        <v>147</v>
      </c>
      <c r="AF60" s="236"/>
      <c r="AG60" s="292" t="s">
        <v>149</v>
      </c>
      <c r="AH60" s="233"/>
      <c r="AI60" s="290">
        <v>41233</v>
      </c>
      <c r="AJ60" s="293"/>
      <c r="AK60" s="118" t="s">
        <v>156</v>
      </c>
      <c r="AL60" s="236"/>
      <c r="AM60" s="236" t="s">
        <v>149</v>
      </c>
      <c r="AN60" s="236" t="s">
        <v>201</v>
      </c>
      <c r="AO60" s="292" t="s">
        <v>147</v>
      </c>
      <c r="AP60" s="233"/>
      <c r="AQ60" s="220">
        <v>41263</v>
      </c>
      <c r="AR60" s="227"/>
      <c r="AS60" s="310" t="s">
        <v>146</v>
      </c>
      <c r="AT60" s="222"/>
      <c r="AU60" s="222"/>
      <c r="AV60" s="222"/>
      <c r="AW60" s="243"/>
      <c r="AY60" s="1"/>
      <c r="AZ60" s="1"/>
      <c r="BA60" s="1"/>
      <c r="BB60" s="1"/>
      <c r="BC60" s="1"/>
      <c r="BD60" s="1"/>
    </row>
    <row r="61" spans="3:56" ht="15.5" x14ac:dyDescent="0.35">
      <c r="C61" s="290">
        <v>41111</v>
      </c>
      <c r="D61" s="291"/>
      <c r="E61" s="118" t="s">
        <v>155</v>
      </c>
      <c r="F61" s="236" t="s">
        <v>154</v>
      </c>
      <c r="G61" s="236" t="s">
        <v>154</v>
      </c>
      <c r="H61" s="236" t="s">
        <v>154</v>
      </c>
      <c r="I61" s="292" t="s">
        <v>154</v>
      </c>
      <c r="J61" s="233"/>
      <c r="K61" s="290">
        <v>41142</v>
      </c>
      <c r="L61" s="291"/>
      <c r="M61" s="118" t="s">
        <v>156</v>
      </c>
      <c r="N61" s="236" t="s">
        <v>147</v>
      </c>
      <c r="O61" s="236"/>
      <c r="P61" s="236" t="s">
        <v>149</v>
      </c>
      <c r="Q61" s="292" t="s">
        <v>201</v>
      </c>
      <c r="R61" s="233"/>
      <c r="S61" s="290">
        <v>41173</v>
      </c>
      <c r="T61" s="291"/>
      <c r="U61" s="118" t="s">
        <v>152</v>
      </c>
      <c r="V61" s="236" t="s">
        <v>201</v>
      </c>
      <c r="W61" s="236" t="s">
        <v>147</v>
      </c>
      <c r="X61" s="292"/>
      <c r="Y61" s="292" t="s">
        <v>149</v>
      </c>
      <c r="Z61" s="233"/>
      <c r="AA61" s="290">
        <v>41203</v>
      </c>
      <c r="AB61" s="291"/>
      <c r="AC61" s="118" t="s">
        <v>150</v>
      </c>
      <c r="AD61" s="236" t="s">
        <v>149</v>
      </c>
      <c r="AE61" s="236" t="s">
        <v>201</v>
      </c>
      <c r="AF61" s="236" t="s">
        <v>147</v>
      </c>
      <c r="AG61" s="292"/>
      <c r="AH61" s="233"/>
      <c r="AI61" s="290">
        <v>41234</v>
      </c>
      <c r="AJ61" s="291"/>
      <c r="AK61" s="118" t="s">
        <v>151</v>
      </c>
      <c r="AL61" s="236"/>
      <c r="AM61" s="236" t="s">
        <v>149</v>
      </c>
      <c r="AN61" s="236" t="s">
        <v>201</v>
      </c>
      <c r="AO61" s="292" t="s">
        <v>147</v>
      </c>
      <c r="AP61" s="233"/>
      <c r="AQ61" s="290">
        <v>41264</v>
      </c>
      <c r="AR61" s="291"/>
      <c r="AS61" s="118" t="s">
        <v>152</v>
      </c>
      <c r="AT61" s="236" t="s">
        <v>147</v>
      </c>
      <c r="AU61" s="236"/>
      <c r="AV61" s="236" t="s">
        <v>149</v>
      </c>
      <c r="AW61" s="292" t="s">
        <v>201</v>
      </c>
      <c r="AY61" s="1"/>
      <c r="AZ61" s="1"/>
      <c r="BA61" s="1"/>
      <c r="BB61" s="1"/>
      <c r="BC61" s="1"/>
      <c r="BD61" s="1"/>
    </row>
    <row r="62" spans="3:56" ht="15.5" x14ac:dyDescent="0.35">
      <c r="C62" s="290">
        <v>41112</v>
      </c>
      <c r="D62" s="291"/>
      <c r="E62" s="118" t="s">
        <v>150</v>
      </c>
      <c r="F62" s="236" t="s">
        <v>154</v>
      </c>
      <c r="G62" s="236" t="s">
        <v>154</v>
      </c>
      <c r="H62" s="236" t="s">
        <v>154</v>
      </c>
      <c r="I62" s="292" t="s">
        <v>154</v>
      </c>
      <c r="J62" s="233"/>
      <c r="K62" s="290">
        <v>41143</v>
      </c>
      <c r="L62" s="291"/>
      <c r="M62" s="118" t="s">
        <v>151</v>
      </c>
      <c r="N62" s="236" t="s">
        <v>147</v>
      </c>
      <c r="O62" s="236"/>
      <c r="P62" s="236" t="s">
        <v>149</v>
      </c>
      <c r="Q62" s="292" t="s">
        <v>201</v>
      </c>
      <c r="R62" s="233"/>
      <c r="S62" s="290">
        <v>41174</v>
      </c>
      <c r="T62" s="291"/>
      <c r="U62" s="118" t="s">
        <v>155</v>
      </c>
      <c r="V62" s="236" t="s">
        <v>201</v>
      </c>
      <c r="W62" s="236" t="s">
        <v>147</v>
      </c>
      <c r="X62" s="292"/>
      <c r="Y62" s="292" t="s">
        <v>149</v>
      </c>
      <c r="Z62" s="233"/>
      <c r="AA62" s="290">
        <v>41204</v>
      </c>
      <c r="AB62" s="291"/>
      <c r="AC62" s="118" t="s">
        <v>153</v>
      </c>
      <c r="AD62" s="236" t="s">
        <v>149</v>
      </c>
      <c r="AE62" s="236" t="s">
        <v>201</v>
      </c>
      <c r="AF62" s="236" t="s">
        <v>147</v>
      </c>
      <c r="AG62" s="292"/>
      <c r="AH62" s="233"/>
      <c r="AI62" s="220">
        <v>41235</v>
      </c>
      <c r="AJ62" s="227"/>
      <c r="AK62" s="310" t="s">
        <v>146</v>
      </c>
      <c r="AL62" s="222"/>
      <c r="AM62" s="222"/>
      <c r="AN62" s="222"/>
      <c r="AO62" s="243"/>
      <c r="AP62" s="233"/>
      <c r="AQ62" s="290">
        <v>41265</v>
      </c>
      <c r="AR62" s="291"/>
      <c r="AS62" s="118" t="s">
        <v>155</v>
      </c>
      <c r="AT62" s="236" t="s">
        <v>147</v>
      </c>
      <c r="AU62" s="236"/>
      <c r="AV62" s="236" t="s">
        <v>149</v>
      </c>
      <c r="AW62" s="292" t="s">
        <v>201</v>
      </c>
      <c r="AY62" s="1"/>
      <c r="AZ62" s="1"/>
      <c r="BA62" s="1"/>
      <c r="BB62" s="1"/>
      <c r="BC62" s="1"/>
      <c r="BD62" s="1"/>
    </row>
    <row r="63" spans="3:56" ht="15.5" x14ac:dyDescent="0.35">
      <c r="C63" s="290">
        <v>41113</v>
      </c>
      <c r="D63" s="291"/>
      <c r="E63" s="118" t="s">
        <v>153</v>
      </c>
      <c r="F63" s="236" t="s">
        <v>154</v>
      </c>
      <c r="G63" s="236" t="s">
        <v>154</v>
      </c>
      <c r="H63" s="236" t="s">
        <v>154</v>
      </c>
      <c r="I63" s="292" t="s">
        <v>154</v>
      </c>
      <c r="J63" s="233"/>
      <c r="K63" s="220">
        <v>41144</v>
      </c>
      <c r="L63" s="227"/>
      <c r="M63" s="310" t="s">
        <v>146</v>
      </c>
      <c r="N63" s="222"/>
      <c r="O63" s="222"/>
      <c r="P63" s="222"/>
      <c r="Q63" s="243"/>
      <c r="R63" s="233"/>
      <c r="S63" s="290">
        <v>41175</v>
      </c>
      <c r="T63" s="291"/>
      <c r="U63" s="118" t="s">
        <v>150</v>
      </c>
      <c r="V63" s="236" t="s">
        <v>149</v>
      </c>
      <c r="W63" s="236" t="s">
        <v>201</v>
      </c>
      <c r="X63" s="292" t="s">
        <v>147</v>
      </c>
      <c r="Y63" s="292"/>
      <c r="Z63" s="233"/>
      <c r="AA63" s="290">
        <v>41205</v>
      </c>
      <c r="AB63" s="291"/>
      <c r="AC63" s="118" t="s">
        <v>156</v>
      </c>
      <c r="AD63" s="236"/>
      <c r="AE63" s="236" t="s">
        <v>149</v>
      </c>
      <c r="AF63" s="236" t="s">
        <v>201</v>
      </c>
      <c r="AG63" s="292" t="s">
        <v>147</v>
      </c>
      <c r="AH63" s="233"/>
      <c r="AI63" s="290">
        <v>41236</v>
      </c>
      <c r="AJ63" s="291"/>
      <c r="AK63" s="118" t="s">
        <v>152</v>
      </c>
      <c r="AL63" s="236" t="s">
        <v>147</v>
      </c>
      <c r="AM63" s="236"/>
      <c r="AN63" s="236" t="s">
        <v>149</v>
      </c>
      <c r="AO63" s="292" t="s">
        <v>201</v>
      </c>
      <c r="AP63" s="233"/>
      <c r="AQ63" s="290">
        <v>41266</v>
      </c>
      <c r="AR63" s="291"/>
      <c r="AS63" s="118" t="s">
        <v>150</v>
      </c>
      <c r="AT63" s="236" t="s">
        <v>201</v>
      </c>
      <c r="AU63" s="236" t="s">
        <v>147</v>
      </c>
      <c r="AV63" s="236"/>
      <c r="AW63" s="292" t="s">
        <v>149</v>
      </c>
      <c r="AY63" s="1"/>
      <c r="AZ63" s="1"/>
      <c r="BA63" s="1"/>
      <c r="BB63" s="1"/>
      <c r="BC63" s="1"/>
      <c r="BD63" s="1"/>
    </row>
    <row r="64" spans="3:56" ht="15.5" x14ac:dyDescent="0.35">
      <c r="C64" s="290">
        <v>41114</v>
      </c>
      <c r="D64" s="291"/>
      <c r="E64" s="118" t="s">
        <v>156</v>
      </c>
      <c r="F64" s="236" t="s">
        <v>154</v>
      </c>
      <c r="G64" s="236" t="s">
        <v>154</v>
      </c>
      <c r="H64" s="236" t="s">
        <v>154</v>
      </c>
      <c r="I64" s="292" t="s">
        <v>154</v>
      </c>
      <c r="J64" s="233"/>
      <c r="K64" s="290">
        <v>41145</v>
      </c>
      <c r="L64" s="291"/>
      <c r="M64" s="118" t="s">
        <v>152</v>
      </c>
      <c r="N64" s="236" t="s">
        <v>201</v>
      </c>
      <c r="O64" s="236" t="s">
        <v>147</v>
      </c>
      <c r="P64" s="236"/>
      <c r="Q64" s="292" t="s">
        <v>149</v>
      </c>
      <c r="R64" s="233"/>
      <c r="S64" s="290">
        <v>41176</v>
      </c>
      <c r="T64" s="291"/>
      <c r="U64" s="118" t="s">
        <v>153</v>
      </c>
      <c r="V64" s="236" t="s">
        <v>149</v>
      </c>
      <c r="W64" s="236" t="s">
        <v>201</v>
      </c>
      <c r="X64" s="292" t="s">
        <v>147</v>
      </c>
      <c r="Y64" s="292"/>
      <c r="Z64" s="233"/>
      <c r="AA64" s="290">
        <v>41206</v>
      </c>
      <c r="AB64" s="291"/>
      <c r="AC64" s="118" t="s">
        <v>151</v>
      </c>
      <c r="AD64" s="236"/>
      <c r="AE64" s="236" t="s">
        <v>149</v>
      </c>
      <c r="AF64" s="236" t="s">
        <v>201</v>
      </c>
      <c r="AG64" s="292" t="s">
        <v>147</v>
      </c>
      <c r="AH64" s="233"/>
      <c r="AI64" s="290">
        <v>41237</v>
      </c>
      <c r="AJ64" s="291"/>
      <c r="AK64" s="118" t="s">
        <v>155</v>
      </c>
      <c r="AL64" s="236" t="s">
        <v>147</v>
      </c>
      <c r="AM64" s="236"/>
      <c r="AN64" s="236" t="s">
        <v>149</v>
      </c>
      <c r="AO64" s="292" t="s">
        <v>201</v>
      </c>
      <c r="AP64" s="233"/>
      <c r="AQ64" s="335">
        <v>41267</v>
      </c>
      <c r="AR64" s="336"/>
      <c r="AS64" s="329" t="s">
        <v>153</v>
      </c>
      <c r="AT64" s="333" t="s">
        <v>200</v>
      </c>
      <c r="AU64" s="333" t="s">
        <v>200</v>
      </c>
      <c r="AV64" s="333" t="s">
        <v>200</v>
      </c>
      <c r="AW64" s="334" t="s">
        <v>200</v>
      </c>
      <c r="AY64" s="1"/>
      <c r="AZ64" s="1"/>
      <c r="BA64" s="1"/>
      <c r="BB64" s="1"/>
      <c r="BC64" s="1"/>
      <c r="BD64" s="1"/>
    </row>
    <row r="65" spans="2:56" ht="15.5" x14ac:dyDescent="0.35">
      <c r="C65" s="290">
        <v>41115</v>
      </c>
      <c r="D65" s="291"/>
      <c r="E65" s="118" t="s">
        <v>151</v>
      </c>
      <c r="F65" s="236" t="s">
        <v>154</v>
      </c>
      <c r="G65" s="236" t="s">
        <v>154</v>
      </c>
      <c r="H65" s="236" t="s">
        <v>154</v>
      </c>
      <c r="I65" s="292" t="s">
        <v>154</v>
      </c>
      <c r="J65" s="233"/>
      <c r="K65" s="290">
        <v>41146</v>
      </c>
      <c r="L65" s="291"/>
      <c r="M65" s="118" t="s">
        <v>155</v>
      </c>
      <c r="N65" s="236" t="s">
        <v>201</v>
      </c>
      <c r="O65" s="236" t="s">
        <v>147</v>
      </c>
      <c r="P65" s="236"/>
      <c r="Q65" s="292" t="s">
        <v>149</v>
      </c>
      <c r="R65" s="233"/>
      <c r="S65" s="290">
        <v>41177</v>
      </c>
      <c r="T65" s="291"/>
      <c r="U65" s="118" t="s">
        <v>156</v>
      </c>
      <c r="V65" s="236"/>
      <c r="W65" s="236" t="s">
        <v>149</v>
      </c>
      <c r="X65" s="292" t="s">
        <v>201</v>
      </c>
      <c r="Y65" s="292" t="s">
        <v>147</v>
      </c>
      <c r="Z65" s="233"/>
      <c r="AA65" s="220">
        <v>41207</v>
      </c>
      <c r="AB65" s="227"/>
      <c r="AC65" s="310" t="s">
        <v>146</v>
      </c>
      <c r="AD65" s="222"/>
      <c r="AE65" s="222"/>
      <c r="AF65" s="222"/>
      <c r="AG65" s="243"/>
      <c r="AH65" s="233"/>
      <c r="AI65" s="290">
        <v>41238</v>
      </c>
      <c r="AJ65" s="291"/>
      <c r="AK65" s="118" t="s">
        <v>150</v>
      </c>
      <c r="AL65" s="236" t="s">
        <v>201</v>
      </c>
      <c r="AM65" s="236" t="s">
        <v>147</v>
      </c>
      <c r="AN65" s="236"/>
      <c r="AO65" s="292" t="s">
        <v>149</v>
      </c>
      <c r="AP65" s="233"/>
      <c r="AQ65" s="335">
        <v>41268</v>
      </c>
      <c r="AR65" s="336"/>
      <c r="AS65" s="329" t="s">
        <v>156</v>
      </c>
      <c r="AT65" s="333" t="s">
        <v>200</v>
      </c>
      <c r="AU65" s="333" t="s">
        <v>200</v>
      </c>
      <c r="AV65" s="333" t="s">
        <v>200</v>
      </c>
      <c r="AW65" s="334" t="s">
        <v>200</v>
      </c>
      <c r="AY65" s="1"/>
      <c r="AZ65" s="1"/>
      <c r="BA65" s="1"/>
      <c r="BB65" s="1"/>
      <c r="BC65" s="1"/>
      <c r="BD65" s="1"/>
    </row>
    <row r="66" spans="2:56" ht="15.5" x14ac:dyDescent="0.35">
      <c r="C66" s="220">
        <v>41116</v>
      </c>
      <c r="D66" s="227"/>
      <c r="E66" s="310" t="s">
        <v>146</v>
      </c>
      <c r="F66" s="222"/>
      <c r="G66" s="222"/>
      <c r="H66" s="222"/>
      <c r="I66" s="243"/>
      <c r="J66" s="233"/>
      <c r="K66" s="290">
        <v>41147</v>
      </c>
      <c r="L66" s="291"/>
      <c r="M66" s="118" t="s">
        <v>150</v>
      </c>
      <c r="N66" s="236" t="s">
        <v>149</v>
      </c>
      <c r="O66" s="236" t="s">
        <v>201</v>
      </c>
      <c r="P66" s="236" t="s">
        <v>147</v>
      </c>
      <c r="Q66" s="292"/>
      <c r="R66" s="233"/>
      <c r="S66" s="290">
        <v>41178</v>
      </c>
      <c r="T66" s="291"/>
      <c r="U66" s="118" t="s">
        <v>151</v>
      </c>
      <c r="V66" s="236"/>
      <c r="W66" s="236" t="s">
        <v>149</v>
      </c>
      <c r="X66" s="292" t="s">
        <v>201</v>
      </c>
      <c r="Y66" s="292" t="s">
        <v>147</v>
      </c>
      <c r="Z66" s="233"/>
      <c r="AA66" s="290">
        <v>41208</v>
      </c>
      <c r="AB66" s="291"/>
      <c r="AC66" s="118" t="s">
        <v>152</v>
      </c>
      <c r="AD66" s="236" t="s">
        <v>147</v>
      </c>
      <c r="AE66" s="236"/>
      <c r="AF66" s="236" t="s">
        <v>149</v>
      </c>
      <c r="AG66" s="292" t="s">
        <v>201</v>
      </c>
      <c r="AH66" s="233"/>
      <c r="AI66" s="290">
        <v>41239</v>
      </c>
      <c r="AJ66" s="291"/>
      <c r="AK66" s="118" t="s">
        <v>153</v>
      </c>
      <c r="AL66" s="236" t="s">
        <v>201</v>
      </c>
      <c r="AM66" s="236" t="s">
        <v>147</v>
      </c>
      <c r="AN66" s="236"/>
      <c r="AO66" s="292" t="s">
        <v>149</v>
      </c>
      <c r="AP66" s="233"/>
      <c r="AQ66" s="290">
        <v>41269</v>
      </c>
      <c r="AR66" s="291"/>
      <c r="AS66" s="118" t="s">
        <v>151</v>
      </c>
      <c r="AT66" s="236" t="s">
        <v>149</v>
      </c>
      <c r="AU66" s="236" t="s">
        <v>201</v>
      </c>
      <c r="AV66" s="236" t="s">
        <v>147</v>
      </c>
      <c r="AW66" s="292"/>
      <c r="AY66" s="1"/>
      <c r="AZ66" s="1"/>
      <c r="BA66" s="1"/>
      <c r="BB66" s="1"/>
      <c r="BC66" s="1"/>
      <c r="BD66" s="1"/>
    </row>
    <row r="67" spans="2:56" ht="15.5" x14ac:dyDescent="0.35">
      <c r="C67" s="290">
        <v>41117</v>
      </c>
      <c r="D67" s="293"/>
      <c r="E67" s="118" t="s">
        <v>152</v>
      </c>
      <c r="F67" s="236" t="s">
        <v>154</v>
      </c>
      <c r="G67" s="236" t="s">
        <v>154</v>
      </c>
      <c r="H67" s="236" t="s">
        <v>154</v>
      </c>
      <c r="I67" s="292" t="s">
        <v>154</v>
      </c>
      <c r="J67" s="233"/>
      <c r="K67" s="290">
        <v>41148</v>
      </c>
      <c r="L67" s="293"/>
      <c r="M67" s="118" t="s">
        <v>153</v>
      </c>
      <c r="N67" s="236" t="s">
        <v>149</v>
      </c>
      <c r="O67" s="236" t="s">
        <v>201</v>
      </c>
      <c r="P67" s="236" t="s">
        <v>147</v>
      </c>
      <c r="Q67" s="292"/>
      <c r="R67" s="233"/>
      <c r="S67" s="220">
        <v>41179</v>
      </c>
      <c r="T67" s="227"/>
      <c r="U67" s="310" t="s">
        <v>146</v>
      </c>
      <c r="V67" s="222"/>
      <c r="W67" s="222"/>
      <c r="X67" s="222"/>
      <c r="Y67" s="243"/>
      <c r="Z67" s="233"/>
      <c r="AA67" s="290">
        <v>41209</v>
      </c>
      <c r="AB67" s="293"/>
      <c r="AC67" s="118" t="s">
        <v>155</v>
      </c>
      <c r="AD67" s="236" t="s">
        <v>147</v>
      </c>
      <c r="AE67" s="236"/>
      <c r="AF67" s="236" t="s">
        <v>149</v>
      </c>
      <c r="AG67" s="292" t="s">
        <v>201</v>
      </c>
      <c r="AH67" s="233"/>
      <c r="AI67" s="290">
        <v>41240</v>
      </c>
      <c r="AJ67" s="293"/>
      <c r="AK67" s="118" t="s">
        <v>156</v>
      </c>
      <c r="AL67" s="236" t="s">
        <v>149</v>
      </c>
      <c r="AM67" s="236" t="s">
        <v>201</v>
      </c>
      <c r="AN67" s="236" t="s">
        <v>147</v>
      </c>
      <c r="AO67" s="292"/>
      <c r="AP67" s="233"/>
      <c r="AQ67" s="220">
        <v>41270</v>
      </c>
      <c r="AR67" s="227"/>
      <c r="AS67" s="310" t="s">
        <v>146</v>
      </c>
      <c r="AT67" s="222"/>
      <c r="AU67" s="222"/>
      <c r="AV67" s="222"/>
      <c r="AW67" s="243"/>
      <c r="AY67" s="1"/>
      <c r="AZ67" s="1"/>
      <c r="BA67" s="1"/>
      <c r="BB67" s="1"/>
      <c r="BC67" s="1"/>
      <c r="BD67" s="1"/>
    </row>
    <row r="68" spans="2:56" ht="15.5" x14ac:dyDescent="0.35">
      <c r="C68" s="290">
        <v>41118</v>
      </c>
      <c r="D68" s="291"/>
      <c r="E68" s="118" t="s">
        <v>155</v>
      </c>
      <c r="F68" s="236" t="s">
        <v>154</v>
      </c>
      <c r="G68" s="236" t="s">
        <v>154</v>
      </c>
      <c r="H68" s="236" t="s">
        <v>154</v>
      </c>
      <c r="I68" s="292" t="s">
        <v>154</v>
      </c>
      <c r="J68" s="233"/>
      <c r="K68" s="290">
        <v>41149</v>
      </c>
      <c r="L68" s="291"/>
      <c r="M68" s="118" t="s">
        <v>156</v>
      </c>
      <c r="N68" s="236"/>
      <c r="O68" s="236" t="s">
        <v>149</v>
      </c>
      <c r="P68" s="236" t="s">
        <v>201</v>
      </c>
      <c r="Q68" s="292" t="s">
        <v>147</v>
      </c>
      <c r="R68" s="233"/>
      <c r="S68" s="290">
        <v>41180</v>
      </c>
      <c r="T68" s="291"/>
      <c r="U68" s="118" t="s">
        <v>152</v>
      </c>
      <c r="V68" s="236" t="s">
        <v>147</v>
      </c>
      <c r="W68" s="236"/>
      <c r="X68" s="236" t="s">
        <v>149</v>
      </c>
      <c r="Y68" s="292" t="s">
        <v>201</v>
      </c>
      <c r="Z68" s="233"/>
      <c r="AA68" s="290">
        <v>41210</v>
      </c>
      <c r="AB68" s="291"/>
      <c r="AC68" s="118" t="s">
        <v>150</v>
      </c>
      <c r="AD68" s="236" t="s">
        <v>201</v>
      </c>
      <c r="AE68" s="236" t="s">
        <v>147</v>
      </c>
      <c r="AF68" s="236"/>
      <c r="AG68" s="292" t="s">
        <v>149</v>
      </c>
      <c r="AH68" s="233"/>
      <c r="AI68" s="290">
        <v>41241</v>
      </c>
      <c r="AJ68" s="291"/>
      <c r="AK68" s="118" t="s">
        <v>151</v>
      </c>
      <c r="AL68" s="236" t="s">
        <v>149</v>
      </c>
      <c r="AM68" s="236" t="s">
        <v>201</v>
      </c>
      <c r="AN68" s="236" t="s">
        <v>147</v>
      </c>
      <c r="AO68" s="292"/>
      <c r="AP68" s="233"/>
      <c r="AQ68" s="290">
        <v>41271</v>
      </c>
      <c r="AR68" s="291"/>
      <c r="AS68" s="118" t="s">
        <v>152</v>
      </c>
      <c r="AT68" s="236"/>
      <c r="AU68" s="236" t="s">
        <v>149</v>
      </c>
      <c r="AV68" s="236" t="s">
        <v>201</v>
      </c>
      <c r="AW68" s="292" t="s">
        <v>147</v>
      </c>
      <c r="AY68" s="1"/>
      <c r="AZ68" s="1"/>
      <c r="BA68" s="1"/>
      <c r="BB68" s="1"/>
      <c r="BC68" s="1"/>
      <c r="BD68" s="1"/>
    </row>
    <row r="69" spans="2:56" ht="15.5" x14ac:dyDescent="0.35">
      <c r="C69" s="290">
        <v>41119</v>
      </c>
      <c r="D69" s="291"/>
      <c r="E69" s="118" t="s">
        <v>150</v>
      </c>
      <c r="F69" s="236" t="s">
        <v>154</v>
      </c>
      <c r="G69" s="236" t="s">
        <v>154</v>
      </c>
      <c r="H69" s="236" t="s">
        <v>154</v>
      </c>
      <c r="I69" s="292" t="s">
        <v>154</v>
      </c>
      <c r="J69" s="233"/>
      <c r="K69" s="290">
        <v>41150</v>
      </c>
      <c r="L69" s="291"/>
      <c r="M69" s="118" t="s">
        <v>151</v>
      </c>
      <c r="N69" s="236"/>
      <c r="O69" s="236" t="s">
        <v>149</v>
      </c>
      <c r="P69" s="236" t="s">
        <v>201</v>
      </c>
      <c r="Q69" s="292" t="s">
        <v>147</v>
      </c>
      <c r="R69" s="233"/>
      <c r="S69" s="290">
        <v>41181</v>
      </c>
      <c r="T69" s="291"/>
      <c r="U69" s="118" t="s">
        <v>155</v>
      </c>
      <c r="V69" s="236" t="s">
        <v>147</v>
      </c>
      <c r="W69" s="236"/>
      <c r="X69" s="236" t="s">
        <v>149</v>
      </c>
      <c r="Y69" s="292" t="s">
        <v>201</v>
      </c>
      <c r="Z69" s="233"/>
      <c r="AA69" s="290">
        <v>41211</v>
      </c>
      <c r="AB69" s="291"/>
      <c r="AC69" s="118" t="s">
        <v>153</v>
      </c>
      <c r="AD69" s="236" t="s">
        <v>201</v>
      </c>
      <c r="AE69" s="236" t="s">
        <v>147</v>
      </c>
      <c r="AF69" s="236"/>
      <c r="AG69" s="292" t="s">
        <v>149</v>
      </c>
      <c r="AH69" s="233"/>
      <c r="AI69" s="220">
        <v>41242</v>
      </c>
      <c r="AJ69" s="227"/>
      <c r="AK69" s="310" t="s">
        <v>146</v>
      </c>
      <c r="AL69" s="222"/>
      <c r="AM69" s="222"/>
      <c r="AN69" s="222"/>
      <c r="AO69" s="243"/>
      <c r="AP69" s="233"/>
      <c r="AQ69" s="290">
        <v>41272</v>
      </c>
      <c r="AR69" s="291"/>
      <c r="AS69" s="118" t="s">
        <v>155</v>
      </c>
      <c r="AT69" s="236"/>
      <c r="AU69" s="236" t="s">
        <v>149</v>
      </c>
      <c r="AV69" s="236" t="s">
        <v>201</v>
      </c>
      <c r="AW69" s="292" t="s">
        <v>147</v>
      </c>
      <c r="AY69" s="1"/>
      <c r="AZ69" s="1"/>
      <c r="BA69" s="1"/>
      <c r="BB69" s="1"/>
      <c r="BC69" s="1"/>
      <c r="BD69" s="1"/>
    </row>
    <row r="70" spans="2:56" ht="15.5" x14ac:dyDescent="0.35">
      <c r="C70" s="290">
        <v>41120</v>
      </c>
      <c r="D70" s="291"/>
      <c r="E70" s="118" t="s">
        <v>153</v>
      </c>
      <c r="F70" s="236" t="s">
        <v>154</v>
      </c>
      <c r="G70" s="236" t="s">
        <v>154</v>
      </c>
      <c r="H70" s="236" t="s">
        <v>154</v>
      </c>
      <c r="I70" s="292" t="s">
        <v>154</v>
      </c>
      <c r="J70" s="233"/>
      <c r="K70" s="220">
        <v>41151</v>
      </c>
      <c r="L70" s="227"/>
      <c r="M70" s="310" t="s">
        <v>146</v>
      </c>
      <c r="N70" s="222"/>
      <c r="O70" s="222"/>
      <c r="P70" s="222"/>
      <c r="Q70" s="243"/>
      <c r="R70" s="233"/>
      <c r="S70" s="290">
        <v>41182</v>
      </c>
      <c r="T70" s="291"/>
      <c r="U70" s="118" t="s">
        <v>150</v>
      </c>
      <c r="V70" s="236" t="s">
        <v>201</v>
      </c>
      <c r="W70" s="292" t="s">
        <v>147</v>
      </c>
      <c r="X70" s="236"/>
      <c r="Y70" s="292" t="s">
        <v>149</v>
      </c>
      <c r="Z70" s="233"/>
      <c r="AA70" s="290">
        <v>41212</v>
      </c>
      <c r="AB70" s="291"/>
      <c r="AC70" s="118" t="s">
        <v>156</v>
      </c>
      <c r="AD70" s="236" t="s">
        <v>149</v>
      </c>
      <c r="AE70" s="236" t="s">
        <v>201</v>
      </c>
      <c r="AF70" s="236" t="s">
        <v>147</v>
      </c>
      <c r="AG70" s="292"/>
      <c r="AH70" s="233"/>
      <c r="AI70" s="290">
        <v>41243</v>
      </c>
      <c r="AJ70" s="291"/>
      <c r="AK70" s="118" t="s">
        <v>152</v>
      </c>
      <c r="AL70" s="236"/>
      <c r="AM70" s="236" t="s">
        <v>149</v>
      </c>
      <c r="AN70" s="236" t="s">
        <v>201</v>
      </c>
      <c r="AO70" s="292" t="s">
        <v>147</v>
      </c>
      <c r="AP70" s="233"/>
      <c r="AQ70" s="290">
        <v>41273</v>
      </c>
      <c r="AR70" s="291"/>
      <c r="AS70" s="118" t="s">
        <v>150</v>
      </c>
      <c r="AT70" s="236" t="s">
        <v>147</v>
      </c>
      <c r="AU70" s="236"/>
      <c r="AV70" s="236" t="s">
        <v>149</v>
      </c>
      <c r="AW70" s="292" t="s">
        <v>201</v>
      </c>
      <c r="AY70" s="1"/>
      <c r="AZ70" s="1"/>
      <c r="BA70" s="1"/>
      <c r="BB70" s="1"/>
      <c r="BC70" s="1"/>
      <c r="BD70" s="1"/>
    </row>
    <row r="71" spans="2:56" ht="16" thickBot="1" x14ac:dyDescent="0.4">
      <c r="C71" s="296">
        <v>41121</v>
      </c>
      <c r="D71" s="297"/>
      <c r="E71" s="303" t="s">
        <v>156</v>
      </c>
      <c r="F71" s="301" t="s">
        <v>154</v>
      </c>
      <c r="G71" s="301" t="s">
        <v>154</v>
      </c>
      <c r="H71" s="301" t="s">
        <v>154</v>
      </c>
      <c r="I71" s="299" t="s">
        <v>154</v>
      </c>
      <c r="J71" s="233"/>
      <c r="K71" s="296">
        <v>41152</v>
      </c>
      <c r="L71" s="300"/>
      <c r="M71" s="303" t="s">
        <v>152</v>
      </c>
      <c r="N71" s="301" t="s">
        <v>147</v>
      </c>
      <c r="O71" s="301"/>
      <c r="P71" s="301" t="s">
        <v>149</v>
      </c>
      <c r="Q71" s="299" t="s">
        <v>201</v>
      </c>
      <c r="R71" s="233"/>
      <c r="S71" s="296"/>
      <c r="T71" s="300"/>
      <c r="U71" s="223"/>
      <c r="V71" s="303"/>
      <c r="W71" s="303"/>
      <c r="X71" s="303"/>
      <c r="Y71" s="304"/>
      <c r="Z71" s="233"/>
      <c r="AA71" s="296">
        <v>41213</v>
      </c>
      <c r="AB71" s="300"/>
      <c r="AC71" s="303" t="s">
        <v>151</v>
      </c>
      <c r="AD71" s="301" t="s">
        <v>149</v>
      </c>
      <c r="AE71" s="236" t="s">
        <v>201</v>
      </c>
      <c r="AF71" s="301" t="s">
        <v>147</v>
      </c>
      <c r="AG71" s="299"/>
      <c r="AH71" s="233"/>
      <c r="AI71" s="296"/>
      <c r="AJ71" s="300"/>
      <c r="AK71" s="223"/>
      <c r="AL71" s="303"/>
      <c r="AM71" s="303"/>
      <c r="AN71" s="303"/>
      <c r="AO71" s="304"/>
      <c r="AP71" s="233"/>
      <c r="AQ71" s="296">
        <v>41274</v>
      </c>
      <c r="AR71" s="297"/>
      <c r="AS71" s="303" t="s">
        <v>153</v>
      </c>
      <c r="AT71" s="301" t="s">
        <v>147</v>
      </c>
      <c r="AU71" s="301"/>
      <c r="AV71" s="301" t="s">
        <v>149</v>
      </c>
      <c r="AW71" s="299" t="s">
        <v>201</v>
      </c>
      <c r="AY71" s="1"/>
      <c r="AZ71" s="1"/>
      <c r="BA71" s="1"/>
      <c r="BB71" s="1"/>
      <c r="BC71" s="1"/>
      <c r="BD71" s="1"/>
    </row>
    <row r="72" spans="2:56" ht="15" thickBot="1" x14ac:dyDescent="0.4">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Y72" s="1"/>
      <c r="AZ72" s="1"/>
      <c r="BA72" s="1"/>
      <c r="BB72" s="1"/>
      <c r="BC72" s="1"/>
      <c r="BD72" s="1"/>
    </row>
    <row r="73" spans="2:56" ht="15" thickBot="1" x14ac:dyDescent="0.4">
      <c r="C73" s="446" t="s">
        <v>158</v>
      </c>
      <c r="D73" s="444"/>
      <c r="E73" s="444"/>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5"/>
      <c r="AY73" s="1"/>
      <c r="AZ73" s="1"/>
      <c r="BA73" s="1"/>
      <c r="BB73" s="1"/>
      <c r="BC73" s="1"/>
      <c r="BD73" s="1"/>
    </row>
    <row r="74" spans="2:56" ht="15" thickBot="1" x14ac:dyDescent="0.4">
      <c r="B74" s="49"/>
      <c r="C74" s="144"/>
      <c r="D74" s="47"/>
      <c r="E74" s="47"/>
      <c r="F74" s="240" t="s">
        <v>122</v>
      </c>
      <c r="G74" s="240" t="s">
        <v>123</v>
      </c>
      <c r="H74" s="240" t="s">
        <v>124</v>
      </c>
      <c r="I74" s="240" t="s">
        <v>125</v>
      </c>
      <c r="J74" s="1"/>
      <c r="K74" s="52"/>
      <c r="L74" s="46"/>
      <c r="M74" s="46"/>
      <c r="N74" s="53" t="s">
        <v>122</v>
      </c>
      <c r="O74" s="53" t="s">
        <v>123</v>
      </c>
      <c r="P74" s="53" t="s">
        <v>124</v>
      </c>
      <c r="Q74" s="53" t="s">
        <v>125</v>
      </c>
      <c r="R74" s="46"/>
      <c r="S74" s="241"/>
      <c r="T74" s="242"/>
      <c r="U74" s="242"/>
      <c r="V74" s="148" t="s">
        <v>122</v>
      </c>
      <c r="W74" s="148" t="s">
        <v>123</v>
      </c>
      <c r="X74" s="148" t="s">
        <v>124</v>
      </c>
      <c r="Y74" s="148" t="s">
        <v>125</v>
      </c>
      <c r="Z74" s="242"/>
      <c r="AA74" s="241"/>
      <c r="AB74" s="242"/>
      <c r="AC74" s="242"/>
      <c r="AD74" s="148" t="s">
        <v>122</v>
      </c>
      <c r="AE74" s="148" t="s">
        <v>123</v>
      </c>
      <c r="AF74" s="148" t="s">
        <v>124</v>
      </c>
      <c r="AG74" s="148" t="s">
        <v>125</v>
      </c>
      <c r="AH74" s="242"/>
      <c r="AI74" s="241"/>
      <c r="AJ74" s="242"/>
      <c r="AK74" s="242"/>
      <c r="AL74" s="148" t="s">
        <v>122</v>
      </c>
      <c r="AM74" s="148" t="s">
        <v>123</v>
      </c>
      <c r="AN74" s="148" t="s">
        <v>124</v>
      </c>
      <c r="AO74" s="148" t="s">
        <v>125</v>
      </c>
      <c r="AP74" s="242"/>
      <c r="AQ74" s="241"/>
      <c r="AR74" s="242"/>
      <c r="AS74" s="242"/>
      <c r="AT74" s="148" t="s">
        <v>122</v>
      </c>
      <c r="AU74" s="148" t="s">
        <v>123</v>
      </c>
      <c r="AV74" s="148" t="s">
        <v>124</v>
      </c>
      <c r="AW74" s="149" t="s">
        <v>125</v>
      </c>
      <c r="AY74" s="1"/>
      <c r="AZ74" s="1"/>
      <c r="BA74" s="1"/>
      <c r="BB74" s="1"/>
      <c r="BC74" s="1"/>
      <c r="BD74" s="1"/>
    </row>
    <row r="75" spans="2:56" x14ac:dyDescent="0.35">
      <c r="B75" s="50" t="s">
        <v>159</v>
      </c>
      <c r="C75" s="145" t="s">
        <v>134</v>
      </c>
      <c r="D75" s="55"/>
      <c r="E75" s="55"/>
      <c r="F75" s="55">
        <f>COUNTIF(F7:F37,"A")</f>
        <v>6</v>
      </c>
      <c r="G75" s="55">
        <f t="shared" ref="G75:I75" si="9">COUNTIF(G7:G37,"A")</f>
        <v>8</v>
      </c>
      <c r="H75" s="55">
        <f t="shared" si="9"/>
        <v>5</v>
      </c>
      <c r="I75" s="55">
        <f t="shared" si="9"/>
        <v>6</v>
      </c>
      <c r="J75" s="56"/>
      <c r="K75" s="144" t="s">
        <v>135</v>
      </c>
      <c r="L75" s="47"/>
      <c r="M75" s="47"/>
      <c r="N75" s="47">
        <f>COUNTIF(N7:N37,"A")</f>
        <v>4</v>
      </c>
      <c r="O75" s="47">
        <f t="shared" ref="O75:Q75" si="10">COUNTIF(O7:O37,"A")</f>
        <v>4</v>
      </c>
      <c r="P75" s="47">
        <f t="shared" si="10"/>
        <v>4</v>
      </c>
      <c r="Q75" s="47">
        <f t="shared" si="10"/>
        <v>6</v>
      </c>
      <c r="R75" s="48"/>
      <c r="S75" s="145" t="s">
        <v>136</v>
      </c>
      <c r="T75" s="55"/>
      <c r="U75" s="55"/>
      <c r="V75" s="55">
        <f>COUNTIF(V7:V37,"A")</f>
        <v>6</v>
      </c>
      <c r="W75" s="55">
        <f t="shared" ref="W75:Y75" si="11">COUNTIF(W7:W37,"A")</f>
        <v>6</v>
      </c>
      <c r="X75" s="55">
        <f t="shared" si="11"/>
        <v>8</v>
      </c>
      <c r="Y75" s="55">
        <f t="shared" si="11"/>
        <v>6</v>
      </c>
      <c r="Z75" s="56"/>
      <c r="AA75" s="145" t="s">
        <v>137</v>
      </c>
      <c r="AB75" s="55"/>
      <c r="AC75" s="55"/>
      <c r="AD75" s="55">
        <f>COUNTIF(AD7:AD37,"A")</f>
        <v>5</v>
      </c>
      <c r="AE75" s="55">
        <f t="shared" ref="AE75:AG75" si="12">COUNTIF(AE7:AE37,"A")</f>
        <v>5</v>
      </c>
      <c r="AF75" s="55">
        <f t="shared" si="12"/>
        <v>6</v>
      </c>
      <c r="AG75" s="55">
        <f t="shared" si="12"/>
        <v>8</v>
      </c>
      <c r="AH75" s="55"/>
      <c r="AI75" s="145" t="s">
        <v>138</v>
      </c>
      <c r="AJ75" s="55"/>
      <c r="AK75" s="55"/>
      <c r="AL75" s="55">
        <f>COUNTIF(AL7:AL37,"A")</f>
        <v>7</v>
      </c>
      <c r="AM75" s="55">
        <f t="shared" ref="AM75:AO75" si="13">COUNTIF(AM7:AM37,"A")</f>
        <v>5</v>
      </c>
      <c r="AN75" s="55">
        <f t="shared" si="13"/>
        <v>6</v>
      </c>
      <c r="AO75" s="55">
        <f t="shared" si="13"/>
        <v>6</v>
      </c>
      <c r="AP75" s="56"/>
      <c r="AQ75" s="55" t="s">
        <v>139</v>
      </c>
      <c r="AR75" s="55"/>
      <c r="AS75" s="55"/>
      <c r="AT75" s="55">
        <f>COUNTIF(AT7:AT37,"A")</f>
        <v>6</v>
      </c>
      <c r="AU75" s="55">
        <f t="shared" ref="AU75:AW75" si="14">COUNTIF(AU7:AU37,"A")</f>
        <v>7</v>
      </c>
      <c r="AV75" s="55">
        <f t="shared" si="14"/>
        <v>6</v>
      </c>
      <c r="AW75" s="56">
        <f t="shared" si="14"/>
        <v>6</v>
      </c>
      <c r="AY75" s="1"/>
      <c r="AZ75" s="1"/>
      <c r="BA75" s="1"/>
      <c r="BB75" s="1"/>
      <c r="BC75" s="1"/>
      <c r="BD75" s="1"/>
    </row>
    <row r="76" spans="2:56" x14ac:dyDescent="0.35">
      <c r="B76" s="50" t="s">
        <v>160</v>
      </c>
      <c r="C76" s="144"/>
      <c r="D76" s="47"/>
      <c r="E76" s="47"/>
      <c r="F76" s="47">
        <f>COUNTIF(F7:F37,"i")</f>
        <v>8</v>
      </c>
      <c r="G76" s="47">
        <f t="shared" ref="G76:I76" si="15">COUNTIF(G7:G37,"i")</f>
        <v>5</v>
      </c>
      <c r="H76" s="47">
        <f t="shared" si="15"/>
        <v>6</v>
      </c>
      <c r="I76" s="47">
        <f t="shared" si="15"/>
        <v>6</v>
      </c>
      <c r="J76" s="48"/>
      <c r="K76" s="144"/>
      <c r="L76" s="47"/>
      <c r="M76" s="47"/>
      <c r="N76" s="47">
        <f>COUNTIF(N7:N37,"i")</f>
        <v>4</v>
      </c>
      <c r="O76" s="47">
        <f t="shared" ref="O76:Q76" si="16">COUNTIF(O7:O37,"i")</f>
        <v>4</v>
      </c>
      <c r="P76" s="47">
        <f t="shared" si="16"/>
        <v>6</v>
      </c>
      <c r="Q76" s="47">
        <f t="shared" si="16"/>
        <v>4</v>
      </c>
      <c r="R76" s="48"/>
      <c r="S76" s="144"/>
      <c r="T76" s="47"/>
      <c r="U76" s="47"/>
      <c r="V76" s="47">
        <f>COUNTIF(V7:V37,"i")</f>
        <v>6</v>
      </c>
      <c r="W76" s="47">
        <f t="shared" ref="W76:Y76" si="17">COUNTIF(W7:W37,"i")</f>
        <v>8</v>
      </c>
      <c r="X76" s="47">
        <f t="shared" si="17"/>
        <v>6</v>
      </c>
      <c r="Y76" s="47">
        <f t="shared" si="17"/>
        <v>6</v>
      </c>
      <c r="Z76" s="48"/>
      <c r="AA76" s="144"/>
      <c r="AB76" s="47"/>
      <c r="AC76" s="47"/>
      <c r="AD76" s="47">
        <f>COUNTIF(AD7:AD37,"i")</f>
        <v>5</v>
      </c>
      <c r="AE76" s="47">
        <f t="shared" ref="AE76:AG76" si="18">COUNTIF(AE7:AE37,"i")</f>
        <v>6</v>
      </c>
      <c r="AF76" s="47">
        <f t="shared" si="18"/>
        <v>8</v>
      </c>
      <c r="AG76" s="47">
        <f t="shared" si="18"/>
        <v>5</v>
      </c>
      <c r="AH76" s="47"/>
      <c r="AI76" s="144"/>
      <c r="AJ76" s="47"/>
      <c r="AK76" s="47"/>
      <c r="AL76" s="47">
        <f>COUNTIF(AL7:AL37,"i")</f>
        <v>5</v>
      </c>
      <c r="AM76" s="47">
        <f t="shared" ref="AM76:AO76" si="19">COUNTIF(AM7:AM37,"i")</f>
        <v>6</v>
      </c>
      <c r="AN76" s="47">
        <f t="shared" si="19"/>
        <v>6</v>
      </c>
      <c r="AO76" s="47">
        <f t="shared" si="19"/>
        <v>7</v>
      </c>
      <c r="AP76" s="48"/>
      <c r="AQ76" s="47"/>
      <c r="AR76" s="47"/>
      <c r="AS76" s="47"/>
      <c r="AT76" s="47">
        <f>COUNTIF(AT7:AT37,"i")</f>
        <v>7</v>
      </c>
      <c r="AU76" s="47">
        <f t="shared" ref="AU76:AW76" si="20">COUNTIF(AU7:AU37,"i")</f>
        <v>6</v>
      </c>
      <c r="AV76" s="47">
        <f t="shared" si="20"/>
        <v>6</v>
      </c>
      <c r="AW76" s="48">
        <f t="shared" si="20"/>
        <v>6</v>
      </c>
      <c r="AY76" s="1"/>
      <c r="AZ76" s="1"/>
      <c r="BA76" s="1"/>
      <c r="BB76" s="1"/>
      <c r="BC76" s="1"/>
      <c r="BD76" s="1"/>
    </row>
    <row r="77" spans="2:56" ht="15" thickBot="1" x14ac:dyDescent="0.4">
      <c r="B77" s="51" t="s">
        <v>161</v>
      </c>
      <c r="C77" s="52"/>
      <c r="D77" s="46"/>
      <c r="E77" s="46"/>
      <c r="F77" s="46">
        <f>COUNTIF(F7:F37,"y")</f>
        <v>5</v>
      </c>
      <c r="G77" s="46">
        <f t="shared" ref="G77:I77" si="21">COUNTIF(G7:G37,"y")</f>
        <v>6</v>
      </c>
      <c r="H77" s="46">
        <f t="shared" si="21"/>
        <v>6</v>
      </c>
      <c r="I77" s="46">
        <f t="shared" si="21"/>
        <v>8</v>
      </c>
      <c r="J77" s="49"/>
      <c r="K77" s="52"/>
      <c r="L77" s="46"/>
      <c r="M77" s="46"/>
      <c r="N77" s="46">
        <f>COUNTIF(N7:N37,"y")</f>
        <v>4</v>
      </c>
      <c r="O77" s="46">
        <f t="shared" ref="O77:Q77" si="22">COUNTIF(O7:O37,"y")</f>
        <v>6</v>
      </c>
      <c r="P77" s="46">
        <f t="shared" si="22"/>
        <v>4</v>
      </c>
      <c r="Q77" s="46">
        <f t="shared" si="22"/>
        <v>4</v>
      </c>
      <c r="R77" s="49"/>
      <c r="S77" s="144"/>
      <c r="T77" s="47"/>
      <c r="U77" s="47"/>
      <c r="V77" s="47">
        <f>COUNTIF(V7:V37,"y")</f>
        <v>8</v>
      </c>
      <c r="W77" s="47">
        <f t="shared" ref="W77:Y77" si="23">COUNTIF(W7:W37,"y")</f>
        <v>6</v>
      </c>
      <c r="X77" s="47">
        <f t="shared" si="23"/>
        <v>6</v>
      </c>
      <c r="Y77" s="47">
        <f t="shared" si="23"/>
        <v>6</v>
      </c>
      <c r="Z77" s="48"/>
      <c r="AA77" s="144"/>
      <c r="AB77" s="47"/>
      <c r="AC77" s="47"/>
      <c r="AD77" s="47">
        <f>COUNTIF(AD7:AD37,"y")</f>
        <v>6</v>
      </c>
      <c r="AE77" s="47">
        <f t="shared" ref="AE77:AG77" si="24">COUNTIF(AE7:AE37,"y")</f>
        <v>8</v>
      </c>
      <c r="AF77" s="47">
        <f t="shared" si="24"/>
        <v>5</v>
      </c>
      <c r="AG77" s="47">
        <f t="shared" si="24"/>
        <v>5</v>
      </c>
      <c r="AH77" s="47"/>
      <c r="AI77" s="144"/>
      <c r="AJ77" s="47"/>
      <c r="AK77" s="47"/>
      <c r="AL77" s="47">
        <f>COUNTIF(AL7:AL37,"y")</f>
        <v>6</v>
      </c>
      <c r="AM77" s="47">
        <f t="shared" ref="AM77:AO77" si="25">COUNTIF(AM7:AM37,"y")</f>
        <v>6</v>
      </c>
      <c r="AN77" s="47">
        <f t="shared" si="25"/>
        <v>7</v>
      </c>
      <c r="AO77" s="47">
        <f t="shared" si="25"/>
        <v>5</v>
      </c>
      <c r="AP77" s="48"/>
      <c r="AQ77" s="47"/>
      <c r="AR77" s="47"/>
      <c r="AS77" s="47"/>
      <c r="AT77" s="47">
        <f>COUNTIF(AT7:AT37,"y")</f>
        <v>6</v>
      </c>
      <c r="AU77" s="47">
        <f t="shared" ref="AU77:AW77" si="26">COUNTIF(AU7:AU37,"y")</f>
        <v>6</v>
      </c>
      <c r="AV77" s="47">
        <f t="shared" si="26"/>
        <v>6</v>
      </c>
      <c r="AW77" s="48">
        <f t="shared" si="26"/>
        <v>7</v>
      </c>
      <c r="AY77" s="1"/>
      <c r="AZ77" s="1"/>
      <c r="BA77" s="1"/>
      <c r="BB77" s="1"/>
      <c r="BC77" s="1"/>
      <c r="BD77" s="1"/>
    </row>
    <row r="78" spans="2:56" x14ac:dyDescent="0.35">
      <c r="B78" s="50" t="s">
        <v>159</v>
      </c>
      <c r="C78" s="145" t="s">
        <v>140</v>
      </c>
      <c r="D78" s="55"/>
      <c r="E78" s="55"/>
      <c r="F78" s="55">
        <f>COUNTIF(F41:F71,"A")</f>
        <v>0</v>
      </c>
      <c r="G78" s="55">
        <f t="shared" ref="G78:I78" si="27">COUNTIF(G41:G71,"A")</f>
        <v>0</v>
      </c>
      <c r="H78" s="55">
        <f t="shared" si="27"/>
        <v>2</v>
      </c>
      <c r="I78" s="55">
        <f t="shared" si="27"/>
        <v>2</v>
      </c>
      <c r="J78" s="56"/>
      <c r="K78" s="145" t="s">
        <v>141</v>
      </c>
      <c r="L78" s="55"/>
      <c r="M78" s="55"/>
      <c r="N78" s="55">
        <f>COUNTIF(N41:N71,"A")</f>
        <v>7</v>
      </c>
      <c r="O78" s="55">
        <f t="shared" ref="O78:Q78" si="28">COUNTIF(O41:O71,"A")</f>
        <v>6</v>
      </c>
      <c r="P78" s="55">
        <f t="shared" si="28"/>
        <v>6</v>
      </c>
      <c r="Q78" s="55">
        <f t="shared" si="28"/>
        <v>6</v>
      </c>
      <c r="R78" s="56"/>
      <c r="S78" s="145" t="s">
        <v>142</v>
      </c>
      <c r="T78" s="55"/>
      <c r="U78" s="55"/>
      <c r="V78" s="55">
        <f>COUNTIF(V41:V71,"A")</f>
        <v>7</v>
      </c>
      <c r="W78" s="55">
        <f t="shared" ref="W78:Y78" si="29">COUNTIF(W41:W71,"A")</f>
        <v>7</v>
      </c>
      <c r="X78" s="55">
        <f t="shared" si="29"/>
        <v>6</v>
      </c>
      <c r="Y78" s="55">
        <f t="shared" si="29"/>
        <v>6</v>
      </c>
      <c r="Z78" s="56"/>
      <c r="AA78" s="145" t="s">
        <v>143</v>
      </c>
      <c r="AB78" s="55"/>
      <c r="AC78" s="55"/>
      <c r="AD78" s="55">
        <f>COUNTIF(AD41:AD71,"A")</f>
        <v>6</v>
      </c>
      <c r="AE78" s="55">
        <f t="shared" ref="AE78:AG78" si="30">COUNTIF(AE41:AE71,"A")</f>
        <v>7</v>
      </c>
      <c r="AF78" s="55">
        <f t="shared" si="30"/>
        <v>8</v>
      </c>
      <c r="AG78" s="55">
        <f t="shared" si="30"/>
        <v>6</v>
      </c>
      <c r="AH78" s="55"/>
      <c r="AI78" s="145" t="s">
        <v>144</v>
      </c>
      <c r="AJ78" s="55"/>
      <c r="AK78" s="55"/>
      <c r="AL78" s="55">
        <f>COUNTIF(AL41:AL71,"A")</f>
        <v>6</v>
      </c>
      <c r="AM78" s="55">
        <f t="shared" ref="AM78:AO78" si="31">COUNTIF(AM41:AM71,"A")</f>
        <v>6</v>
      </c>
      <c r="AN78" s="55">
        <f t="shared" si="31"/>
        <v>6</v>
      </c>
      <c r="AO78" s="55">
        <f t="shared" si="31"/>
        <v>7</v>
      </c>
      <c r="AP78" s="56"/>
      <c r="AQ78" s="55" t="s">
        <v>145</v>
      </c>
      <c r="AR78" s="55"/>
      <c r="AS78" s="55"/>
      <c r="AT78" s="55">
        <f>COUNTIF(AT41:AT71,"A")</f>
        <v>8</v>
      </c>
      <c r="AU78" s="55">
        <f t="shared" ref="AU78:AW78" si="32">COUNTIF(AU41:AU71,"A")</f>
        <v>5</v>
      </c>
      <c r="AV78" s="55">
        <f t="shared" si="32"/>
        <v>5</v>
      </c>
      <c r="AW78" s="56">
        <f t="shared" si="32"/>
        <v>7</v>
      </c>
      <c r="AY78" s="1"/>
      <c r="AZ78" s="1"/>
      <c r="BA78" s="1"/>
      <c r="BB78" s="1"/>
      <c r="BC78" s="1"/>
      <c r="BD78" s="1"/>
    </row>
    <row r="79" spans="2:56" x14ac:dyDescent="0.35">
      <c r="B79" s="50" t="s">
        <v>160</v>
      </c>
      <c r="C79" s="144"/>
      <c r="D79" s="47"/>
      <c r="E79" s="47"/>
      <c r="F79" s="47">
        <f>COUNTIF(F41:F71,"i")</f>
        <v>0</v>
      </c>
      <c r="G79" s="47">
        <f t="shared" ref="G79:I79" si="33">COUNTIF(G41:G71,"i")</f>
        <v>2</v>
      </c>
      <c r="H79" s="47">
        <f t="shared" si="33"/>
        <v>2</v>
      </c>
      <c r="I79" s="47">
        <f t="shared" si="33"/>
        <v>0</v>
      </c>
      <c r="J79" s="48"/>
      <c r="K79" s="144"/>
      <c r="L79" s="47"/>
      <c r="M79" s="47"/>
      <c r="N79" s="47">
        <f>COUNTIF(N41:N71,"i")</f>
        <v>6</v>
      </c>
      <c r="O79" s="47">
        <f t="shared" ref="O79:Q79" si="34">COUNTIF(O41:O71,"i")</f>
        <v>6</v>
      </c>
      <c r="P79" s="47">
        <f t="shared" si="34"/>
        <v>6</v>
      </c>
      <c r="Q79" s="47">
        <f t="shared" si="34"/>
        <v>7</v>
      </c>
      <c r="R79" s="48"/>
      <c r="S79" s="144"/>
      <c r="T79" s="47"/>
      <c r="U79" s="47"/>
      <c r="V79" s="47">
        <f>COUNTIF(V41:V71,"i")</f>
        <v>7</v>
      </c>
      <c r="W79" s="47">
        <f t="shared" ref="W79:Y79" si="35">COUNTIF(W41:W71,"i")</f>
        <v>6</v>
      </c>
      <c r="X79" s="47">
        <f t="shared" si="35"/>
        <v>6</v>
      </c>
      <c r="Y79" s="47">
        <f t="shared" si="35"/>
        <v>7</v>
      </c>
      <c r="Z79" s="48"/>
      <c r="AA79" s="144"/>
      <c r="AB79" s="47"/>
      <c r="AC79" s="47"/>
      <c r="AD79" s="47">
        <f>COUNTIF(AD41:AD71,"i")</f>
        <v>7</v>
      </c>
      <c r="AE79" s="47">
        <f t="shared" ref="AE79:AG79" si="36">COUNTIF(AE41:AE71,"i")</f>
        <v>8</v>
      </c>
      <c r="AF79" s="47">
        <f t="shared" si="36"/>
        <v>6</v>
      </c>
      <c r="AG79" s="47">
        <f t="shared" si="36"/>
        <v>6</v>
      </c>
      <c r="AH79" s="47"/>
      <c r="AI79" s="144"/>
      <c r="AJ79" s="47"/>
      <c r="AK79" s="47"/>
      <c r="AL79" s="47">
        <f>COUNTIF(AL41:AL71,"i")</f>
        <v>6</v>
      </c>
      <c r="AM79" s="47">
        <f t="shared" ref="AM79:AO79" si="37">COUNTIF(AM41:AM71,"i")</f>
        <v>6</v>
      </c>
      <c r="AN79" s="47">
        <f t="shared" si="37"/>
        <v>7</v>
      </c>
      <c r="AO79" s="47">
        <f t="shared" si="37"/>
        <v>6</v>
      </c>
      <c r="AP79" s="48"/>
      <c r="AQ79" s="47"/>
      <c r="AR79" s="47"/>
      <c r="AS79" s="47"/>
      <c r="AT79" s="47">
        <f>COUNTIF(AT41:AT71,"i")</f>
        <v>5</v>
      </c>
      <c r="AU79" s="47">
        <f t="shared" ref="AU79:AW79" si="38">COUNTIF(AU41:AU71,"i")</f>
        <v>5</v>
      </c>
      <c r="AV79" s="47">
        <f t="shared" si="38"/>
        <v>7</v>
      </c>
      <c r="AW79" s="48">
        <f t="shared" si="38"/>
        <v>8</v>
      </c>
      <c r="AY79" s="1"/>
      <c r="AZ79" s="1"/>
      <c r="BA79" s="1"/>
      <c r="BB79" s="1"/>
      <c r="BC79" s="1"/>
      <c r="BD79" s="1"/>
    </row>
    <row r="80" spans="2:56" ht="15" thickBot="1" x14ac:dyDescent="0.4">
      <c r="B80" s="51" t="s">
        <v>161</v>
      </c>
      <c r="C80" s="52"/>
      <c r="D80" s="46"/>
      <c r="E80" s="46"/>
      <c r="F80" s="46">
        <f>COUNTIF(F41:F71,"y")</f>
        <v>2</v>
      </c>
      <c r="G80" s="46">
        <f t="shared" ref="G80:I80" si="39">COUNTIF(G41:G71,"y")</f>
        <v>2</v>
      </c>
      <c r="H80" s="46">
        <f t="shared" si="39"/>
        <v>0</v>
      </c>
      <c r="I80" s="46">
        <f t="shared" si="39"/>
        <v>0</v>
      </c>
      <c r="J80" s="49"/>
      <c r="K80" s="52"/>
      <c r="L80" s="46"/>
      <c r="M80" s="46"/>
      <c r="N80" s="46">
        <f>COUNTIF(N41:N71,"y")</f>
        <v>6</v>
      </c>
      <c r="O80" s="46">
        <f t="shared" ref="O80:Q80" si="40">COUNTIF(O41:O71,"y")</f>
        <v>6</v>
      </c>
      <c r="P80" s="46">
        <f t="shared" si="40"/>
        <v>7</v>
      </c>
      <c r="Q80" s="46">
        <f t="shared" si="40"/>
        <v>6</v>
      </c>
      <c r="R80" s="49"/>
      <c r="S80" s="52"/>
      <c r="T80" s="46"/>
      <c r="U80" s="46"/>
      <c r="V80" s="46">
        <f>COUNTIF(V41:V71,"y")</f>
        <v>6</v>
      </c>
      <c r="W80" s="46">
        <f t="shared" ref="W80:Y80" si="41">COUNTIF(W41:W71,"y")</f>
        <v>6</v>
      </c>
      <c r="X80" s="46">
        <f t="shared" si="41"/>
        <v>7</v>
      </c>
      <c r="Y80" s="46">
        <f t="shared" si="41"/>
        <v>7</v>
      </c>
      <c r="Z80" s="49"/>
      <c r="AA80" s="52"/>
      <c r="AB80" s="46"/>
      <c r="AC80" s="46"/>
      <c r="AD80" s="46">
        <f>COUNTIF(AD41:AD71,"y")</f>
        <v>8</v>
      </c>
      <c r="AE80" s="46">
        <f t="shared" ref="AE80:AG80" si="42">COUNTIF(AE41:AE71,"y")</f>
        <v>6</v>
      </c>
      <c r="AF80" s="46">
        <f t="shared" si="42"/>
        <v>6</v>
      </c>
      <c r="AG80" s="46">
        <f t="shared" si="42"/>
        <v>7</v>
      </c>
      <c r="AH80" s="46"/>
      <c r="AI80" s="52"/>
      <c r="AJ80" s="46"/>
      <c r="AK80" s="46"/>
      <c r="AL80" s="46">
        <f>COUNTIF(AL41:AL71,"y")</f>
        <v>6</v>
      </c>
      <c r="AM80" s="46">
        <f t="shared" ref="AM80:AO80" si="43">COUNTIF(AM41:AM71,"y")</f>
        <v>7</v>
      </c>
      <c r="AN80" s="46">
        <f t="shared" si="43"/>
        <v>6</v>
      </c>
      <c r="AO80" s="46">
        <f t="shared" si="43"/>
        <v>6</v>
      </c>
      <c r="AP80" s="49"/>
      <c r="AQ80" s="46"/>
      <c r="AR80" s="46"/>
      <c r="AS80" s="46"/>
      <c r="AT80" s="46">
        <f>COUNTIF(AT41:AT71,"y")</f>
        <v>5</v>
      </c>
      <c r="AU80" s="46">
        <f t="shared" ref="AU80:AW80" si="44">COUNTIF(AU41:AU71,"y")</f>
        <v>7</v>
      </c>
      <c r="AV80" s="46">
        <f t="shared" si="44"/>
        <v>8</v>
      </c>
      <c r="AW80" s="49">
        <f t="shared" si="44"/>
        <v>5</v>
      </c>
      <c r="AY80" s="1"/>
      <c r="AZ80" s="1"/>
      <c r="BA80" s="1"/>
      <c r="BB80" s="1"/>
      <c r="BC80" s="1"/>
      <c r="BD80" s="1"/>
    </row>
    <row r="81" spans="3:56" x14ac:dyDescent="0.3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Y81" s="1"/>
      <c r="AZ81" s="1"/>
      <c r="BA81" s="1"/>
      <c r="BB81" s="1"/>
      <c r="BC81" s="1"/>
      <c r="BD81" s="1"/>
    </row>
    <row r="82" spans="3:56" x14ac:dyDescent="0.3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Y82" s="1"/>
      <c r="AZ82" s="1"/>
      <c r="BA82" s="1"/>
      <c r="BB82" s="1"/>
      <c r="BC82" s="1"/>
      <c r="BD82" s="1"/>
    </row>
    <row r="83" spans="3:56" x14ac:dyDescent="0.3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Y83" s="1"/>
      <c r="AZ83" s="1"/>
      <c r="BA83" s="1"/>
      <c r="BB83" s="1"/>
      <c r="BC83" s="1"/>
      <c r="BD83" s="1"/>
    </row>
    <row r="84" spans="3:56" x14ac:dyDescent="0.3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Y84" s="1"/>
      <c r="AZ84" s="1"/>
      <c r="BA84" s="1"/>
      <c r="BB84" s="1"/>
      <c r="BC84" s="1"/>
      <c r="BD84" s="1"/>
    </row>
    <row r="85" spans="3:56" x14ac:dyDescent="0.3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Y85" s="1"/>
      <c r="AZ85" s="1"/>
      <c r="BA85" s="1"/>
      <c r="BB85" s="1"/>
      <c r="BC85" s="1"/>
      <c r="BD85" s="1"/>
    </row>
    <row r="86" spans="3:56" x14ac:dyDescent="0.3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Y86" s="1"/>
      <c r="AZ86" s="1"/>
      <c r="BA86" s="1"/>
      <c r="BB86" s="1"/>
      <c r="BC86" s="1"/>
      <c r="BD86" s="1"/>
    </row>
    <row r="87" spans="3:56" x14ac:dyDescent="0.3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Y87" s="1"/>
      <c r="AZ87" s="1"/>
      <c r="BA87" s="1"/>
      <c r="BB87" s="1"/>
      <c r="BC87" s="1"/>
      <c r="BD87" s="1"/>
    </row>
    <row r="88" spans="3:56" x14ac:dyDescent="0.3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Y88" s="1"/>
      <c r="AZ88" s="1"/>
      <c r="BA88" s="1"/>
      <c r="BB88" s="1"/>
      <c r="BC88" s="1"/>
      <c r="BD88" s="1"/>
    </row>
    <row r="89" spans="3:56" x14ac:dyDescent="0.3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Y89" s="1"/>
      <c r="AZ89" s="1"/>
      <c r="BA89" s="1"/>
      <c r="BB89" s="1"/>
      <c r="BC89" s="1"/>
      <c r="BD89" s="1"/>
    </row>
    <row r="90" spans="3:56" x14ac:dyDescent="0.3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Y90" s="1"/>
      <c r="AZ90" s="1"/>
      <c r="BA90" s="1"/>
      <c r="BB90" s="1"/>
      <c r="BC90" s="1"/>
      <c r="BD90" s="1"/>
    </row>
    <row r="91" spans="3:56" x14ac:dyDescent="0.3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Y91" s="1"/>
      <c r="AZ91" s="1"/>
      <c r="BA91" s="1"/>
      <c r="BB91" s="1"/>
      <c r="BC91" s="1"/>
      <c r="BD91" s="1"/>
    </row>
    <row r="92" spans="3:56" x14ac:dyDescent="0.3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Y92" s="1"/>
      <c r="AZ92" s="1"/>
      <c r="BA92" s="1"/>
      <c r="BB92" s="1"/>
      <c r="BC92" s="1"/>
      <c r="BD92" s="1"/>
    </row>
    <row r="93" spans="3:56" x14ac:dyDescent="0.3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Y93" s="1"/>
      <c r="AZ93" s="1"/>
      <c r="BA93" s="1"/>
      <c r="BB93" s="1"/>
      <c r="BC93" s="1"/>
      <c r="BD93" s="1"/>
    </row>
    <row r="94" spans="3:56" x14ac:dyDescent="0.3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Y94" s="1"/>
      <c r="AZ94" s="1"/>
      <c r="BA94" s="1"/>
      <c r="BB94" s="1"/>
      <c r="BC94" s="1"/>
      <c r="BD94" s="1"/>
    </row>
    <row r="95" spans="3:56" x14ac:dyDescent="0.3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Y95" s="1"/>
      <c r="AZ95" s="1"/>
      <c r="BA95" s="1"/>
      <c r="BB95" s="1"/>
      <c r="BC95" s="1"/>
      <c r="BD95" s="1"/>
    </row>
    <row r="96" spans="3:56" x14ac:dyDescent="0.3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Y96" s="1"/>
      <c r="AZ96" s="1"/>
      <c r="BA96" s="1"/>
      <c r="BB96" s="1"/>
      <c r="BC96" s="1"/>
      <c r="BD96" s="1"/>
    </row>
    <row r="97" spans="3:56" x14ac:dyDescent="0.3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Y97" s="1"/>
      <c r="AZ97" s="1"/>
      <c r="BA97" s="1"/>
      <c r="BB97" s="1"/>
      <c r="BC97" s="1"/>
      <c r="BD97" s="1"/>
    </row>
  </sheetData>
  <mergeCells count="20">
    <mergeCell ref="AQ73:AW73"/>
    <mergeCell ref="C39:I39"/>
    <mergeCell ref="K39:Q39"/>
    <mergeCell ref="S39:Y39"/>
    <mergeCell ref="AA39:AG39"/>
    <mergeCell ref="AI39:AO39"/>
    <mergeCell ref="AQ39:AW39"/>
    <mergeCell ref="C73:J73"/>
    <mergeCell ref="K73:R73"/>
    <mergeCell ref="S73:Z73"/>
    <mergeCell ref="AA73:AH73"/>
    <mergeCell ref="AI73:AP73"/>
    <mergeCell ref="S5:Y5"/>
    <mergeCell ref="AA5:AG5"/>
    <mergeCell ref="AI5:AO5"/>
    <mergeCell ref="AQ5:AW5"/>
    <mergeCell ref="AY2:BC3"/>
    <mergeCell ref="C2:AW3"/>
    <mergeCell ref="C5:I5"/>
    <mergeCell ref="K5:Q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14</vt:i4>
      </vt:variant>
    </vt:vector>
  </HeadingPairs>
  <TitlesOfParts>
    <vt:vector size="14" baseType="lpstr">
      <vt:lpstr>OHJEET</vt:lpstr>
      <vt:lpstr>TIEDOT</vt:lpstr>
      <vt:lpstr>TAM15</vt:lpstr>
      <vt:lpstr>TAM17</vt:lpstr>
      <vt:lpstr>TAM25</vt:lpstr>
      <vt:lpstr>TAM26</vt:lpstr>
      <vt:lpstr>TAM27</vt:lpstr>
      <vt:lpstr>TAM35</vt:lpstr>
      <vt:lpstr>TAM36</vt:lpstr>
      <vt:lpstr>TAM37</vt:lpstr>
      <vt:lpstr>12-tuntinen</vt:lpstr>
      <vt:lpstr>TAM15_7,5H</vt:lpstr>
      <vt:lpstr>TAM25_7,5H</vt:lpstr>
      <vt:lpstr>Taustalaskenta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Pehkonen Sampo</dc:creator>
  <cp:lastModifiedBy>Pehkonen Sampo</cp:lastModifiedBy>
  <cp:lastPrinted>2023-10-27T12:03:49Z</cp:lastPrinted>
  <dcterms:created xsi:type="dcterms:W3CDTF">2021-04-27T07:36:06Z</dcterms:created>
  <dcterms:modified xsi:type="dcterms:W3CDTF">2026-01-27T12:20:00Z</dcterms:modified>
</cp:coreProperties>
</file>